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8580" tabRatio="674"/>
  </bookViews>
  <sheets>
    <sheet name="RateDesign" sheetId="8" r:id="rId1"/>
    <sheet name="COS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E" localSheetId="0">#REF!</definedName>
    <definedName name="\E">#REF!</definedName>
    <definedName name="\Z">#REF!</definedName>
    <definedName name="__123Graph_A" localSheetId="0" hidden="1">RateDesign!#REF!</definedName>
    <definedName name="__123Graph_AGRAPH1" localSheetId="0" hidden="1">RateDesign!#REF!</definedName>
    <definedName name="__123Graph_B" localSheetId="0" hidden="1">RateDesign!#REF!</definedName>
    <definedName name="__123Graph_C" localSheetId="0" hidden="1">RateDesign!#REF!</definedName>
    <definedName name="__123Graph_D" localSheetId="0" hidden="1">RateDesign!#REF!</definedName>
    <definedName name="__123Graph_E" localSheetId="0" hidden="1">RateDesign!#REF!</definedName>
    <definedName name="__123Graph_F" localSheetId="0" hidden="1">RateDesign!#REF!</definedName>
    <definedName name="__MEN3" localSheetId="0">[1]Jan!#REF!</definedName>
    <definedName name="__MEN3">[1]Jan!#REF!</definedName>
    <definedName name="__TOP1" localSheetId="0">[1]Jan!#REF!</definedName>
    <definedName name="__TOP1">[1]Jan!#REF!</definedName>
    <definedName name="_1Price_Ta">#REF!</definedName>
    <definedName name="_B">'[2]Rate Design'!#REF!</definedName>
    <definedName name="_BLOCK" localSheetId="0">#REF!</definedName>
    <definedName name="_BLOCK">#REF!</definedName>
    <definedName name="_BLOCKT" localSheetId="0">#REF!</definedName>
    <definedName name="_BLOCKT">#REF!</definedName>
    <definedName name="_COMP" localSheetId="0">#REF!</definedName>
    <definedName name="_COMP">#REF!</definedName>
    <definedName name="_COMPR" localSheetId="0">#REF!</definedName>
    <definedName name="_COMPR">#REF!</definedName>
    <definedName name="_COMPT" localSheetId="0">#REF!</definedName>
    <definedName name="_COMPT">#REF!</definedName>
    <definedName name="_Dist_Values" localSheetId="0" hidden="1">RateDesign!#REF!</definedName>
    <definedName name="_Fill" localSheetId="0" hidden="1">RateDesign!#REF!</definedName>
    <definedName name="_Fill" hidden="1">#REF!</definedName>
    <definedName name="_xlnm._FilterDatabase" localSheetId="0" hidden="1">RateDesign!#REF!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localSheetId="0" hidden="1">255</definedName>
    <definedName name="_Order2" hidden="1">0</definedName>
    <definedName name="_P">#REF!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#REF!</definedName>
    <definedName name="_Sort" hidden="1">#REF!</definedName>
    <definedName name="_SPL" localSheetId="0">#REF!</definedName>
    <definedName name="_SPL">#REF!</definedName>
    <definedName name="a" localSheetId="0" hidden="1">#REF!</definedName>
    <definedName name="a" hidden="1">#REF!</definedName>
    <definedName name="ABSTRACT" localSheetId="0">#REF!</definedName>
    <definedName name="ABSTRACT">#REF!</definedName>
    <definedName name="AcctTable">[3]Variables!$AK$42:$AK$396</definedName>
    <definedName name="ActualROE">[4]FuncStudy!$E$61</definedName>
    <definedName name="ActualROR" localSheetId="1">'[4]G+T+D+R+M'!$H$61</definedName>
    <definedName name="ActualROR">'[5]G+T+D+R+M'!$H$61</definedName>
    <definedName name="Adjs2avg">[6]Inputs!$L$255:'[6]Inputs'!$T$505</definedName>
    <definedName name="APR">#REF!</definedName>
    <definedName name="APRT">#REF!</definedName>
    <definedName name="AUG">#REF!</definedName>
    <definedName name="AUGT">#REF!</definedName>
    <definedName name="AvgFactors">[3]Factors!$B$3:$P$99</definedName>
    <definedName name="BACK1">#REF!</definedName>
    <definedName name="BACK2">#REF!</definedName>
    <definedName name="BACK3">#REF!</definedName>
    <definedName name="Capacity" localSheetId="0">#REF!</definedName>
    <definedName name="Capacity">#REF!</definedName>
    <definedName name="Comn">[4]Inputs!$K$21</definedName>
    <definedName name="COMP">#REF!</definedName>
    <definedName name="COMPT">#REF!</definedName>
    <definedName name="_xlnm.Database" localSheetId="0">[7]Invoice!#REF!</definedName>
    <definedName name="_xlnm.Database">[7]Invoice!#REF!</definedName>
    <definedName name="Debt_">[4]Inputs!$K$19</definedName>
    <definedName name="DEC">#REF!</definedName>
    <definedName name="DECT">#REF!</definedName>
    <definedName name="Demand">[8]Inputs!$D$8</definedName>
    <definedName name="Engy">[8]Inputs!$D$9</definedName>
    <definedName name="FactorType">[3]Variables!$AK$2:$AL$12</definedName>
    <definedName name="FEB">#REF!</definedName>
    <definedName name="FEBT">#REF!</definedName>
    <definedName name="FIX" localSheetId="0">#REF!</definedName>
    <definedName name="FIX">#REF!</definedName>
    <definedName name="FranchiseTax">[6]Variables!$D$26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TD_Percents">#REF!</definedName>
    <definedName name="IRRIGATION" localSheetId="0">#REF!</definedName>
    <definedName name="IRRIGATION">#REF!</definedName>
    <definedName name="JAN">#REF!</definedName>
    <definedName name="JANT">#REF!</definedName>
    <definedName name="JUL">#REF!</definedName>
    <definedName name="JULT">#REF!</definedName>
    <definedName name="JUN">#REF!</definedName>
    <definedName name="JUNT">#REF!</definedName>
    <definedName name="Jurisdiction">[3]Variables!$AK$15</definedName>
    <definedName name="JurisNumber">[3]Variables!$AL$15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MAR">#REF!</definedName>
    <definedName name="MART">#REF!</definedName>
    <definedName name="MAY">#REF!</definedName>
    <definedName name="MAYT">#REF!</definedName>
    <definedName name="MCtoREV">#REF!</definedName>
    <definedName name="Method">[8]Inputs!$C$6</definedName>
    <definedName name="MTR_YR3">[9]Variables!$E$14</definedName>
    <definedName name="NetToGross">[6]Variables!$D$23</definedName>
    <definedName name="NOV">#REF!</definedName>
    <definedName name="NOVT">#REF!</definedName>
    <definedName name="OCT">#REF!</definedName>
    <definedName name="OCTT">#REF!</definedName>
    <definedName name="option">'[10]Dist Misc'!$F$120</definedName>
    <definedName name="P" localSheetId="0">#REF!</definedName>
    <definedName name="P">#REF!</definedName>
    <definedName name="PeakMethod">[8]Inputs!$T$5</definedName>
    <definedName name="PLUG" localSheetId="0">#REF!</definedName>
    <definedName name="PLUG">#REF!</definedName>
    <definedName name="Pref_">[4]Inputs!$K$20</definedName>
    <definedName name="PRESENT">#REF!</definedName>
    <definedName name="_xlnm.Print_Area" localSheetId="0">RateDesign!$A$1:$R$47</definedName>
    <definedName name="_xlnm.Print_Area">#REF!</definedName>
    <definedName name="_xlnm.Print_Titles" localSheetId="0">RateDesign!$1:$7</definedName>
    <definedName name="Print_Titles_MI" localSheetId="0">RateDesign!$1:$7</definedName>
    <definedName name="PTDMOD">#REF!</definedName>
    <definedName name="PTDROLL">#REF!</definedName>
    <definedName name="PTMOD">#REF!</definedName>
    <definedName name="PTROLL">#REF!</definedName>
    <definedName name="ResourceSupplier">[6]Variables!$D$28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venueCheck">#REF!</definedName>
    <definedName name="SAPBEXwbID" hidden="1">"45EQYSCWE9WJMGB34OOD1BOQZ"</definedName>
    <definedName name="se">#REF!</definedName>
    <definedName name="SEP">#REF!</definedName>
    <definedName name="SEPT">#REF!</definedName>
    <definedName name="SERVICES_3">#REF!</definedName>
    <definedName name="sg">#REF!</definedName>
    <definedName name="solver_adj" localSheetId="0" hidden="1">RateDesign!#REF!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RateDesign!#REF!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ONE">#REF!</definedName>
    <definedName name="TargetROR" localSheetId="1">[4]Inputs!$L$6</definedName>
    <definedName name="TargetROR">[11]Inputs!$L$6</definedName>
    <definedName name="TDMOD">#REF!</definedName>
    <definedName name="TDROLL">#REF!</definedName>
    <definedName name="TotTaxRate">[4]Inputs!$H$17</definedName>
    <definedName name="UncollectibleAccounts">[6]Variables!$D$25</definedName>
    <definedName name="UtGrossReceipts">[6]Variables!$D$29</definedName>
    <definedName name="ValidAccount">[3]Variables!$AK$43:$AK$369</definedName>
    <definedName name="WaRevenueTax">[6]Variables!$D$27</definedName>
    <definedName name="WinterPeak">'[12]Load Data'!$D$9:$H$12,'[12]Load Data'!$D$20:$H$22</definedName>
    <definedName name="WN" localSheetId="0">#REF!</definedName>
    <definedName name="WN">#REF!</definedName>
    <definedName name="WORK1">#REF!</definedName>
    <definedName name="WORK2">#REF!</definedName>
    <definedName name="WORK3">#REF!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ar">#REF!</definedName>
    <definedName name="YEFactors">[3]Factors!$S$3:$AG$99</definedName>
  </definedNames>
  <calcPr calcId="125725"/>
</workbook>
</file>

<file path=xl/calcChain.xml><?xml version="1.0" encoding="utf-8"?>
<calcChain xmlns="http://schemas.openxmlformats.org/spreadsheetml/2006/main">
  <c r="Q33" i="8"/>
  <c r="G34" l="1"/>
  <c r="G33"/>
  <c r="G30"/>
  <c r="G31" l="1"/>
  <c r="G37" l="1"/>
  <c r="G36"/>
  <c r="G12" l="1"/>
  <c r="G11"/>
  <c r="G13"/>
  <c r="Q25" l="1"/>
  <c r="Q24"/>
  <c r="Q23" l="1"/>
  <c r="Q8" s="1"/>
  <c r="Q9"/>
  <c r="R8"/>
  <c r="Q10"/>
  <c r="R9"/>
  <c r="Q11" l="1"/>
  <c r="Q12" s="1"/>
  <c r="G15"/>
  <c r="Q15" s="1"/>
  <c r="R11"/>
  <c r="G17" s="1"/>
  <c r="G16" l="1"/>
  <c r="G20"/>
  <c r="G23" s="1"/>
  <c r="Q16"/>
  <c r="G21" s="1"/>
  <c r="R15"/>
  <c r="G26" s="1"/>
  <c r="R16"/>
  <c r="G27" s="1"/>
  <c r="U15" l="1"/>
  <c r="T16"/>
  <c r="G24"/>
  <c r="U16"/>
  <c r="R12"/>
  <c r="R13"/>
  <c r="T15" l="1"/>
  <c r="Q13" l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F7" authorId="0">
      <text>
        <r>
          <rPr>
            <sz val="10"/>
            <color indexed="81"/>
            <rFont val="Tahoma"/>
            <family val="2"/>
          </rPr>
          <t xml:space="preserve">Indicates use of either a Target ROR on rate base or Actual ROR based on current revenues. </t>
        </r>
      </text>
    </comment>
    <comment ref="B18" authorId="0">
      <text>
        <r>
          <rPr>
            <sz val="10"/>
            <color indexed="81"/>
            <rFont val="Arial"/>
            <family val="2"/>
          </rPr>
          <t xml:space="preserve">Load Factors are derived using the Non Coincident Peak data (@ sales) contained in the Distribution Factor tab.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<sst xmlns="http://schemas.openxmlformats.org/spreadsheetml/2006/main" count="243" uniqueCount="141">
  <si>
    <t>Sch 9</t>
  </si>
  <si>
    <t>Summer</t>
  </si>
  <si>
    <t>Winter</t>
  </si>
  <si>
    <t>Rocky Mountain Power</t>
  </si>
  <si>
    <t>Transmission Voltage</t>
  </si>
  <si>
    <t>Left for Daily Backup Power</t>
  </si>
  <si>
    <t>Partial Requirements Service Proposal</t>
  </si>
  <si>
    <t>Trans-Demand</t>
  </si>
  <si>
    <t>Gen-Demand (13%)</t>
  </si>
  <si>
    <t>Cost Of Service By Rate Schedule</t>
  </si>
  <si>
    <t>Jurisdiction</t>
  </si>
  <si>
    <t>Residential</t>
  </si>
  <si>
    <t>Irrigation</t>
  </si>
  <si>
    <t>Normalized</t>
  </si>
  <si>
    <t>UNITS</t>
  </si>
  <si>
    <t>Annual KWH</t>
  </si>
  <si>
    <t>Average Customers</t>
  </si>
  <si>
    <t>Load Factor</t>
  </si>
  <si>
    <t>Revenue Requirement</t>
  </si>
  <si>
    <t>Per KWH</t>
  </si>
  <si>
    <t>Per Customer</t>
  </si>
  <si>
    <t>GENERATION-TOTAL</t>
  </si>
  <si>
    <t>GENERATION-DEMAND</t>
  </si>
  <si>
    <t>GENERATION-ENERGY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</si>
  <si>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</si>
  <si>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</si>
  <si>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</si>
  <si>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</si>
  <si>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</si>
  <si>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</si>
  <si>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</si>
  <si>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DISTRIBUTION-METER</t>
  </si>
  <si>
    <t>DISTRIBUTION-SERVICE</t>
  </si>
  <si>
    <t>RETAIL-TOTAL</t>
  </si>
  <si>
    <t>MISC - Total</t>
  </si>
  <si>
    <t>Classified Rev Req</t>
  </si>
  <si>
    <t>Generation - Demand</t>
  </si>
  <si>
    <t>Transmission - Demand</t>
  </si>
  <si>
    <t>Distribution - Substation</t>
  </si>
  <si>
    <t>Distribution - P&amp;C</t>
  </si>
  <si>
    <t>Distribution - Transformer</t>
  </si>
  <si>
    <t>Demand - TOTAL Rev Req</t>
  </si>
  <si>
    <t>Generation - Energy</t>
  </si>
  <si>
    <t>Transmission - Energy</t>
  </si>
  <si>
    <t>Misc - Total</t>
  </si>
  <si>
    <t>Energy - TOTAL Rev Req</t>
  </si>
  <si>
    <t>Distribution - Meter</t>
  </si>
  <si>
    <t>Distribution - Service</t>
  </si>
  <si>
    <t>Retail Total</t>
  </si>
  <si>
    <t>Customer - TOTAL Rev Req</t>
  </si>
  <si>
    <t>Total Classification Rev Req</t>
  </si>
  <si>
    <t>GTDRM Rev Req</t>
  </si>
  <si>
    <t>Target Back-up Facilities</t>
  </si>
  <si>
    <t>Ratio of Average Daily to Monthly kW</t>
  </si>
  <si>
    <t>Ration of Excess Power to Sup Power</t>
  </si>
  <si>
    <t>Present</t>
  </si>
  <si>
    <t>Proposed</t>
  </si>
  <si>
    <t>Price</t>
  </si>
  <si>
    <t xml:space="preserve">  Customer Charge</t>
  </si>
  <si>
    <t>¢</t>
  </si>
  <si>
    <t>State of Utah</t>
  </si>
  <si>
    <t>Sch 1</t>
  </si>
  <si>
    <t xml:space="preserve">  On-Peak kWh (May - Sept)</t>
  </si>
  <si>
    <t xml:space="preserve">  Voltage Discount</t>
  </si>
  <si>
    <t xml:space="preserve">  On-Peak kWh (Oct - Apr)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</si>
  <si>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</si>
  <si>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</si>
  <si>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</si>
  <si>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</si>
  <si>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 xml:space="preserve">  On-Peak kWh (May-Sept)</t>
  </si>
  <si>
    <t xml:space="preserve">  On-Peak kWh (Oct-Apr)</t>
  </si>
  <si>
    <t>Unit Costs @ Target ROR</t>
  </si>
  <si>
    <t>2010 Protocol (Non Wgt)</t>
  </si>
  <si>
    <t>12 Months Ended May 2013</t>
  </si>
  <si>
    <t xml:space="preserve">   =   Target Return On Rate Base</t>
  </si>
  <si>
    <t>Utah</t>
  </si>
  <si>
    <t>General</t>
  </si>
  <si>
    <t>Street &amp; Area</t>
  </si>
  <si>
    <t>Traffic</t>
  </si>
  <si>
    <t>Outdoor</t>
  </si>
  <si>
    <t>Large Dist.</t>
  </si>
  <si>
    <t>+1 MW</t>
  </si>
  <si>
    <t>Lighting</t>
  </si>
  <si>
    <t>Trans</t>
  </si>
  <si>
    <t>Signals</t>
  </si>
  <si>
    <t>Small Dist.</t>
  </si>
  <si>
    <t>Industrial</t>
  </si>
  <si>
    <t>Aggregated</t>
  </si>
  <si>
    <t>Description</t>
  </si>
  <si>
    <t>Sch 6</t>
  </si>
  <si>
    <t>Sch 8</t>
  </si>
  <si>
    <t>Sch. 7,11,12</t>
  </si>
  <si>
    <t>Sch 10</t>
  </si>
  <si>
    <t>Sch 15</t>
  </si>
  <si>
    <t>Sch 23</t>
  </si>
  <si>
    <t>Cust 1</t>
  </si>
  <si>
    <t>Cust 2</t>
  </si>
  <si>
    <t>NCP kW</t>
  </si>
  <si>
    <t>GTDRM TOTAL</t>
  </si>
  <si>
    <t>Per NCP kW</t>
  </si>
  <si>
    <t>Load Size - TOTAL Rev Req</t>
  </si>
  <si>
    <t>Full Service Schedule</t>
  </si>
  <si>
    <t xml:space="preserve">Schedule No. 8 </t>
  </si>
  <si>
    <t>Schedule No. 9</t>
  </si>
  <si>
    <t>9/1/2013</t>
  </si>
  <si>
    <t>Secondary Voltage</t>
  </si>
  <si>
    <t>Primary Voltage</t>
  </si>
  <si>
    <t>On-Peak Secondary Voltage</t>
  </si>
  <si>
    <t>On-Peak Primary Voltage</t>
  </si>
  <si>
    <t>On-Peak Transmission Voltage</t>
  </si>
  <si>
    <t>Notes:</t>
  </si>
  <si>
    <r>
      <t>Customer Charges</t>
    </r>
    <r>
      <rPr>
        <vertAlign val="superscript"/>
        <sz val="12"/>
        <color theme="1"/>
        <rFont val="Times New Roman"/>
        <family val="1"/>
      </rPr>
      <t>1</t>
    </r>
  </si>
  <si>
    <r>
      <t>1</t>
    </r>
    <r>
      <rPr>
        <sz val="12"/>
        <color theme="1"/>
        <rFont val="Times New Roman"/>
        <family val="1"/>
      </rPr>
      <t xml:space="preserve"> per  Customer per Month.</t>
    </r>
  </si>
  <si>
    <t>May - Sept</t>
  </si>
  <si>
    <t>Oct - Apr</t>
  </si>
  <si>
    <t>Unit</t>
  </si>
  <si>
    <t>5/31/2013</t>
  </si>
  <si>
    <t>Rounding</t>
  </si>
  <si>
    <t>UT 11-035-200 COS</t>
  </si>
  <si>
    <t>Input Information</t>
  </si>
  <si>
    <t>COS Adjustment</t>
  </si>
  <si>
    <t>GRC Filed $m</t>
  </si>
  <si>
    <t>Settlement $m</t>
  </si>
  <si>
    <t>Distri - P&amp;C, Transformer</t>
  </si>
  <si>
    <t>Line Loss -T</t>
  </si>
  <si>
    <t>Line Loss -P</t>
  </si>
  <si>
    <t>Line Loss -S</t>
  </si>
  <si>
    <t>Checking</t>
  </si>
  <si>
    <t>Sch 8, 9</t>
  </si>
  <si>
    <t xml:space="preserve">    general service schedule.</t>
  </si>
  <si>
    <t>(QF or &lt;= 10 MW)</t>
  </si>
  <si>
    <t>Backup Energy Charges</t>
  </si>
  <si>
    <r>
      <t>Backup Facilities Charges</t>
    </r>
    <r>
      <rPr>
        <vertAlign val="superscript"/>
        <sz val="12"/>
        <color theme="1"/>
        <rFont val="Times New Roman"/>
        <family val="1"/>
      </rPr>
      <t>2</t>
    </r>
  </si>
  <si>
    <r>
      <t>Backup Power Charges</t>
    </r>
    <r>
      <rPr>
        <vertAlign val="superscript"/>
        <sz val="12"/>
        <color theme="1"/>
        <rFont val="Times New Roman"/>
        <family val="1"/>
      </rPr>
      <t>3</t>
    </r>
  </si>
  <si>
    <r>
      <t>Excess Power Rate</t>
    </r>
    <r>
      <rPr>
        <vertAlign val="superscript"/>
        <sz val="12"/>
        <color theme="1"/>
        <rFont val="Times New Roman"/>
        <family val="1"/>
      </rPr>
      <t>4</t>
    </r>
  </si>
  <si>
    <r>
      <t>Supplementary Power and Energy Charges</t>
    </r>
    <r>
      <rPr>
        <vertAlign val="superscript"/>
        <sz val="12"/>
        <color theme="1"/>
        <rFont val="Times New Roman"/>
        <family val="1"/>
      </rPr>
      <t>5</t>
    </r>
  </si>
  <si>
    <r>
      <t>2</t>
    </r>
    <r>
      <rPr>
        <sz val="12"/>
        <color theme="1"/>
        <rFont val="Times New Roman"/>
        <family val="1"/>
      </rPr>
      <t xml:space="preserve"> per kW of Backup Contract Power.</t>
    </r>
  </si>
  <si>
    <r>
      <rPr>
        <vertAlign val="super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per On-Peak kW per Day; No charge for Off-Peak Demand.  1/2 On-Peak Charges during schedule maintenance.</t>
    </r>
  </si>
  <si>
    <r>
      <t>4</t>
    </r>
    <r>
      <rPr>
        <sz val="12"/>
        <color theme="1"/>
        <rFont val="Times New Roman"/>
        <family val="1"/>
      </rPr>
      <t xml:space="preserve"> per kW.</t>
    </r>
  </si>
  <si>
    <r>
      <rPr>
        <vertAlign val="superscript"/>
        <sz val="12"/>
        <color theme="1"/>
        <rFont val="Times New Roman"/>
        <family val="1"/>
      </rPr>
      <t>5</t>
    </r>
    <r>
      <rPr>
        <sz val="12"/>
        <color theme="1"/>
        <rFont val="Times New Roman"/>
        <family val="1"/>
      </rPr>
      <t xml:space="preserve"> Facilities Charges ,Power Charges and Energy Charges for Supplementary Power shall be billed under the applicable</t>
    </r>
  </si>
  <si>
    <t>Schedule 31</t>
  </si>
</sst>
</file>

<file path=xl/styles.xml><?xml version="1.0" encoding="utf-8"?>
<styleSheet xmlns="http://schemas.openxmlformats.org/spreadsheetml/2006/main">
  <numFmts count="1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&quot;$&quot;###0;[Red]\(&quot;$&quot;###0\)"/>
    <numFmt numFmtId="169" formatCode="mmm\ dd\,\ yyyy"/>
    <numFmt numFmtId="170" formatCode="0.0000_);[Red]\(0.0000\)"/>
    <numFmt numFmtId="171" formatCode="#,##0.0000"/>
    <numFmt numFmtId="172" formatCode="0.0%"/>
    <numFmt numFmtId="173" formatCode="&quot;$&quot;#,##0.0000_);\(&quot;$&quot;#,##0.0000\)"/>
    <numFmt numFmtId="174" formatCode="#,##0.00000_);\(#,##0.00000\)"/>
  </numFmts>
  <fonts count="5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7"/>
      <name val="Arial"/>
      <family val="2"/>
    </font>
    <font>
      <sz val="10"/>
      <name val="LinePrinter"/>
    </font>
    <font>
      <sz val="10"/>
      <color rgb="FF0033CC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Arial"/>
      <family val="2"/>
    </font>
    <font>
      <sz val="8"/>
      <name val="Helv"/>
    </font>
    <font>
      <b/>
      <sz val="8"/>
      <name val="Arial"/>
      <family val="2"/>
    </font>
    <font>
      <sz val="11"/>
      <color theme="1"/>
      <name val="Century Schoolbook"/>
      <family val="2"/>
    </font>
    <font>
      <sz val="12"/>
      <name val="Arial MT"/>
    </font>
    <font>
      <sz val="10"/>
      <name val="Swiss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Swiss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color indexed="81"/>
      <name val="Tahoma"/>
      <family val="2"/>
    </font>
    <font>
      <sz val="10"/>
      <color indexed="81"/>
      <name val="Arial"/>
      <family val="2"/>
    </font>
    <font>
      <b/>
      <sz val="14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2"/>
      <color rgb="FF0033CC"/>
      <name val="Times New Roman"/>
      <family val="1"/>
    </font>
    <font>
      <sz val="10"/>
      <name val="Arial"/>
      <family val="2"/>
    </font>
    <font>
      <sz val="12"/>
      <name val="TimesNewRomanPS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92">
    <xf numFmtId="0" fontId="0" fillId="0" borderId="0"/>
    <xf numFmtId="9" fontId="7" fillId="0" borderId="0" applyFont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0" fontId="8" fillId="0" borderId="0"/>
    <xf numFmtId="164" fontId="10" fillId="0" borderId="0">
      <alignment horizontal="left"/>
    </xf>
    <xf numFmtId="44" fontId="12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22" fillId="0" borderId="0" applyFont="0" applyFill="0" applyBorder="0" applyProtection="0">
      <alignment horizontal="right"/>
    </xf>
    <xf numFmtId="167" fontId="23" fillId="0" borderId="0" applyNumberFormat="0" applyFill="0" applyBorder="0" applyAlignment="0" applyProtection="0"/>
    <xf numFmtId="165" fontId="20" fillId="0" borderId="0" applyFont="0" applyAlignment="0" applyProtection="0"/>
    <xf numFmtId="0" fontId="6" fillId="0" borderId="4" applyNumberFormat="0" applyBorder="0" applyAlignment="0"/>
    <xf numFmtId="0" fontId="24" fillId="0" borderId="0"/>
    <xf numFmtId="0" fontId="21" fillId="0" borderId="0"/>
    <xf numFmtId="0" fontId="7" fillId="0" borderId="0">
      <alignment wrapText="1"/>
    </xf>
    <xf numFmtId="0" fontId="19" fillId="0" borderId="0"/>
    <xf numFmtId="0" fontId="7" fillId="0" borderId="0"/>
    <xf numFmtId="0" fontId="4" fillId="0" borderId="0"/>
    <xf numFmtId="0" fontId="25" fillId="0" borderId="0"/>
    <xf numFmtId="0" fontId="4" fillId="0" borderId="0"/>
    <xf numFmtId="0" fontId="24" fillId="0" borderId="0"/>
    <xf numFmtId="0" fontId="7" fillId="0" borderId="0"/>
    <xf numFmtId="41" fontId="26" fillId="0" borderId="0" applyFont="0" applyFill="0" applyBorder="0" applyAlignment="0" applyProtection="0"/>
    <xf numFmtId="0" fontId="4" fillId="2" borderId="3" applyNumberFormat="0" applyFont="0" applyAlignment="0" applyProtection="0"/>
    <xf numFmtId="0" fontId="4" fillId="2" borderId="3" applyNumberFormat="0" applyFont="0" applyAlignment="0" applyProtection="0"/>
    <xf numFmtId="12" fontId="27" fillId="3" borderId="5">
      <alignment horizontal="left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28" fillId="4" borderId="6" applyNumberFormat="0" applyProtection="0">
      <alignment vertical="center"/>
    </xf>
    <xf numFmtId="4" fontId="29" fillId="5" borderId="6" applyNumberFormat="0" applyProtection="0">
      <alignment vertical="center"/>
    </xf>
    <xf numFmtId="4" fontId="28" fillId="5" borderId="6" applyNumberFormat="0" applyProtection="0">
      <alignment vertical="center"/>
    </xf>
    <xf numFmtId="0" fontId="28" fillId="5" borderId="6" applyNumberFormat="0" applyProtection="0">
      <alignment horizontal="left" vertical="top" indent="1"/>
    </xf>
    <xf numFmtId="4" fontId="28" fillId="6" borderId="7" applyNumberFormat="0" applyProtection="0">
      <alignment vertical="center"/>
    </xf>
    <xf numFmtId="4" fontId="30" fillId="7" borderId="6" applyNumberFormat="0" applyProtection="0">
      <alignment horizontal="right" vertical="center"/>
    </xf>
    <xf numFmtId="4" fontId="30" fillId="8" borderId="6" applyNumberFormat="0" applyProtection="0">
      <alignment horizontal="right" vertical="center"/>
    </xf>
    <xf numFmtId="4" fontId="30" fillId="9" borderId="6" applyNumberFormat="0" applyProtection="0">
      <alignment horizontal="right" vertical="center"/>
    </xf>
    <xf numFmtId="4" fontId="30" fillId="10" borderId="6" applyNumberFormat="0" applyProtection="0">
      <alignment horizontal="right" vertical="center"/>
    </xf>
    <xf numFmtId="4" fontId="30" fillId="11" borderId="6" applyNumberFormat="0" applyProtection="0">
      <alignment horizontal="right" vertical="center"/>
    </xf>
    <xf numFmtId="4" fontId="30" fillId="12" borderId="6" applyNumberFormat="0" applyProtection="0">
      <alignment horizontal="right" vertical="center"/>
    </xf>
    <xf numFmtId="4" fontId="30" fillId="13" borderId="6" applyNumberFormat="0" applyProtection="0">
      <alignment horizontal="right" vertical="center"/>
    </xf>
    <xf numFmtId="4" fontId="30" fillId="14" borderId="6" applyNumberFormat="0" applyProtection="0">
      <alignment horizontal="right" vertical="center"/>
    </xf>
    <xf numFmtId="4" fontId="30" fillId="15" borderId="6" applyNumberFormat="0" applyProtection="0">
      <alignment horizontal="right" vertical="center"/>
    </xf>
    <xf numFmtId="4" fontId="28" fillId="16" borderId="8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31" fillId="18" borderId="0" applyNumberFormat="0" applyProtection="0">
      <alignment horizontal="left" vertical="center" indent="1"/>
    </xf>
    <xf numFmtId="4" fontId="30" fillId="19" borderId="6" applyNumberFormat="0" applyProtection="0">
      <alignment horizontal="right" vertical="center"/>
    </xf>
    <xf numFmtId="4" fontId="32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7" fillId="18" borderId="6" applyNumberFormat="0" applyProtection="0">
      <alignment horizontal="left" vertical="center" indent="1"/>
    </xf>
    <xf numFmtId="0" fontId="7" fillId="18" borderId="6" applyNumberFormat="0" applyProtection="0">
      <alignment horizontal="left" vertical="top" indent="1"/>
    </xf>
    <xf numFmtId="0" fontId="7" fillId="6" borderId="6" applyNumberFormat="0" applyProtection="0">
      <alignment horizontal="left" vertical="center" indent="1"/>
    </xf>
    <xf numFmtId="0" fontId="7" fillId="6" borderId="6" applyNumberFormat="0" applyProtection="0">
      <alignment horizontal="left" vertical="top" indent="1"/>
    </xf>
    <xf numFmtId="0" fontId="7" fillId="20" borderId="6" applyNumberFormat="0" applyProtection="0">
      <alignment horizontal="left" vertical="center" indent="1"/>
    </xf>
    <xf numFmtId="0" fontId="7" fillId="20" borderId="6" applyNumberFormat="0" applyProtection="0">
      <alignment horizontal="left" vertical="top" indent="1"/>
    </xf>
    <xf numFmtId="0" fontId="7" fillId="21" borderId="6" applyNumberFormat="0" applyProtection="0">
      <alignment horizontal="left" vertical="center" indent="1"/>
    </xf>
    <xf numFmtId="0" fontId="7" fillId="21" borderId="6" applyNumberFormat="0" applyProtection="0">
      <alignment horizontal="left" vertical="top" indent="1"/>
    </xf>
    <xf numFmtId="4" fontId="30" fillId="22" borderId="6" applyNumberFormat="0" applyProtection="0">
      <alignment vertical="center"/>
    </xf>
    <xf numFmtId="4" fontId="34" fillId="22" borderId="6" applyNumberFormat="0" applyProtection="0">
      <alignment vertical="center"/>
    </xf>
    <xf numFmtId="4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4" fontId="30" fillId="23" borderId="9" applyNumberFormat="0" applyProtection="0">
      <alignment horizontal="right" vertical="center"/>
    </xf>
    <xf numFmtId="4" fontId="34" fillId="17" borderId="6" applyNumberFormat="0" applyProtection="0">
      <alignment horizontal="right" vertical="center"/>
    </xf>
    <xf numFmtId="4" fontId="30" fillId="23" borderId="6" applyNumberFormat="0" applyProtection="0">
      <alignment horizontal="left" vertical="center" indent="1"/>
    </xf>
    <xf numFmtId="0" fontId="30" fillId="6" borderId="6" applyNumberFormat="0" applyProtection="0">
      <alignment horizontal="center" vertical="top"/>
    </xf>
    <xf numFmtId="4" fontId="35" fillId="0" borderId="0" applyNumberFormat="0" applyProtection="0">
      <alignment horizontal="left" vertical="center"/>
    </xf>
    <xf numFmtId="4" fontId="36" fillId="17" borderId="6" applyNumberFormat="0" applyProtection="0">
      <alignment horizontal="right" vertical="center"/>
    </xf>
    <xf numFmtId="169" fontId="7" fillId="0" borderId="0" applyFill="0" applyBorder="0" applyAlignment="0" applyProtection="0">
      <alignment wrapText="1"/>
    </xf>
    <xf numFmtId="0" fontId="13" fillId="0" borderId="0" applyNumberFormat="0" applyFill="0" applyBorder="0">
      <alignment horizontal="center" wrapText="1"/>
    </xf>
    <xf numFmtId="0" fontId="13" fillId="0" borderId="0" applyNumberFormat="0" applyFill="0" applyBorder="0">
      <alignment horizontal="center" wrapText="1"/>
    </xf>
    <xf numFmtId="37" fontId="6" fillId="5" borderId="0" applyNumberFormat="0" applyBorder="0" applyAlignment="0" applyProtection="0"/>
    <xf numFmtId="37" fontId="6" fillId="0" borderId="0"/>
    <xf numFmtId="3" fontId="37" fillId="24" borderId="10" applyProtection="0"/>
    <xf numFmtId="0" fontId="15" fillId="0" borderId="0"/>
    <xf numFmtId="9" fontId="15" fillId="0" borderId="0" applyFont="0" applyFill="0" applyBorder="0" applyAlignment="0" applyProtection="0"/>
    <xf numFmtId="0" fontId="38" fillId="0" borderId="0"/>
    <xf numFmtId="164" fontId="1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2" fillId="0" borderId="0">
      <alignment wrapText="1"/>
    </xf>
    <xf numFmtId="0" fontId="53" fillId="0" borderId="0"/>
    <xf numFmtId="0" fontId="2" fillId="0" borderId="0"/>
    <xf numFmtId="0" fontId="1" fillId="0" borderId="0"/>
  </cellStyleXfs>
  <cellXfs count="119">
    <xf numFmtId="0" fontId="0" fillId="0" borderId="0" xfId="0"/>
    <xf numFmtId="8" fontId="0" fillId="0" borderId="0" xfId="0" applyNumberFormat="1"/>
    <xf numFmtId="0" fontId="11" fillId="0" borderId="0" xfId="0" applyFont="1"/>
    <xf numFmtId="0" fontId="5" fillId="0" borderId="0" xfId="0" applyFont="1" applyAlignment="1">
      <alignment horizontal="left"/>
    </xf>
    <xf numFmtId="9" fontId="11" fillId="0" borderId="0" xfId="0" applyNumberFormat="1" applyFont="1"/>
    <xf numFmtId="0" fontId="7" fillId="0" borderId="0" xfId="0" applyFont="1"/>
    <xf numFmtId="0" fontId="0" fillId="0" borderId="1" xfId="0" applyBorder="1"/>
    <xf numFmtId="0" fontId="14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0" fontId="7" fillId="0" borderId="1" xfId="0" applyFont="1" applyBorder="1"/>
    <xf numFmtId="8" fontId="0" fillId="0" borderId="1" xfId="0" applyNumberFormat="1" applyBorder="1"/>
    <xf numFmtId="0" fontId="0" fillId="0" borderId="2" xfId="0" applyBorder="1"/>
    <xf numFmtId="8" fontId="0" fillId="0" borderId="1" xfId="5" applyNumberFormat="1" applyFont="1" applyBorder="1"/>
    <xf numFmtId="0" fontId="5" fillId="0" borderId="0" xfId="0" applyFont="1" applyFill="1" applyAlignment="1">
      <alignment horizontal="left"/>
    </xf>
    <xf numFmtId="8" fontId="0" fillId="0" borderId="0" xfId="0" applyNumberFormat="1" applyFill="1"/>
    <xf numFmtId="0" fontId="13" fillId="0" borderId="1" xfId="0" applyFont="1" applyBorder="1"/>
    <xf numFmtId="0" fontId="5" fillId="0" borderId="1" xfId="0" applyFont="1" applyFill="1" applyBorder="1" applyAlignment="1">
      <alignment horizontal="left"/>
    </xf>
    <xf numFmtId="8" fontId="0" fillId="0" borderId="1" xfId="0" applyNumberFormat="1" applyFill="1" applyBorder="1"/>
    <xf numFmtId="0" fontId="5" fillId="0" borderId="1" xfId="0" applyFont="1" applyBorder="1" applyAlignment="1">
      <alignment horizontal="left"/>
    </xf>
    <xf numFmtId="9" fontId="11" fillId="0" borderId="1" xfId="0" applyNumberFormat="1" applyFont="1" applyBorder="1"/>
    <xf numFmtId="0" fontId="13" fillId="0" borderId="2" xfId="0" applyFont="1" applyBorder="1"/>
    <xf numFmtId="0" fontId="11" fillId="0" borderId="1" xfId="0" applyFont="1" applyBorder="1"/>
    <xf numFmtId="1" fontId="41" fillId="0" borderId="0" xfId="184" applyNumberFormat="1" applyFont="1" applyFill="1"/>
    <xf numFmtId="41" fontId="41" fillId="0" borderId="0" xfId="184" applyNumberFormat="1" applyFont="1" applyFill="1" applyAlignment="1">
      <alignment horizontal="center"/>
    </xf>
    <xf numFmtId="41" fontId="42" fillId="0" borderId="0" xfId="184" applyNumberFormat="1" applyFont="1" applyFill="1"/>
    <xf numFmtId="41" fontId="15" fillId="0" borderId="0" xfId="184" applyNumberFormat="1" applyFont="1" applyFill="1"/>
    <xf numFmtId="37" fontId="41" fillId="0" borderId="0" xfId="184" applyNumberFormat="1" applyFont="1" applyFill="1" applyAlignment="1" applyProtection="1">
      <alignment horizontal="centerContinuous"/>
    </xf>
    <xf numFmtId="1" fontId="41" fillId="0" borderId="0" xfId="184" applyNumberFormat="1" applyFont="1" applyFill="1" applyAlignment="1">
      <alignment horizontal="centerContinuous"/>
    </xf>
    <xf numFmtId="10" fontId="41" fillId="0" borderId="0" xfId="185" quotePrefix="1" applyNumberFormat="1" applyFont="1" applyFill="1" applyAlignment="1"/>
    <xf numFmtId="1" fontId="41" fillId="0" borderId="0" xfId="184" applyNumberFormat="1" applyFont="1" applyFill="1" applyAlignment="1"/>
    <xf numFmtId="10" fontId="41" fillId="0" borderId="0" xfId="185" quotePrefix="1" applyNumberFormat="1" applyFont="1" applyFill="1" applyAlignment="1">
      <alignment horizontal="right"/>
    </xf>
    <xf numFmtId="1" fontId="41" fillId="0" borderId="0" xfId="184" quotePrefix="1" applyNumberFormat="1" applyFont="1" applyFill="1" applyAlignment="1">
      <alignment horizontal="left"/>
    </xf>
    <xf numFmtId="1" fontId="43" fillId="0" borderId="0" xfId="184" quotePrefix="1" applyNumberFormat="1" applyFont="1" applyFill="1" applyAlignment="1">
      <alignment horizontal="center"/>
    </xf>
    <xf numFmtId="37" fontId="41" fillId="0" borderId="0" xfId="184" applyNumberFormat="1" applyFont="1" applyFill="1" applyProtection="1"/>
    <xf numFmtId="37" fontId="41" fillId="0" borderId="0" xfId="184" applyNumberFormat="1" applyFont="1" applyFill="1" applyAlignment="1" applyProtection="1">
      <alignment horizontal="center"/>
    </xf>
    <xf numFmtId="41" fontId="15" fillId="0" borderId="0" xfId="184" applyNumberFormat="1" applyFont="1" applyFill="1" applyBorder="1" applyAlignment="1">
      <alignment horizontal="center"/>
    </xf>
    <xf numFmtId="1" fontId="15" fillId="0" borderId="0" xfId="184" applyNumberFormat="1" applyFont="1" applyFill="1" applyAlignment="1">
      <alignment horizontal="center"/>
    </xf>
    <xf numFmtId="41" fontId="41" fillId="0" borderId="0" xfId="184" applyNumberFormat="1" applyFont="1" applyFill="1" applyBorder="1" applyAlignment="1">
      <alignment horizontal="center"/>
    </xf>
    <xf numFmtId="41" fontId="41" fillId="0" borderId="5" xfId="184" applyNumberFormat="1" applyFont="1" applyFill="1" applyBorder="1" applyAlignment="1">
      <alignment horizontal="center"/>
    </xf>
    <xf numFmtId="37" fontId="41" fillId="0" borderId="5" xfId="184" applyNumberFormat="1" applyFont="1" applyFill="1" applyBorder="1" applyAlignment="1" applyProtection="1">
      <alignment horizontal="center"/>
    </xf>
    <xf numFmtId="165" fontId="41" fillId="0" borderId="5" xfId="184" applyNumberFormat="1" applyFont="1" applyFill="1" applyBorder="1" applyAlignment="1" applyProtection="1">
      <alignment horizontal="center"/>
    </xf>
    <xf numFmtId="1" fontId="44" fillId="0" borderId="0" xfId="184" applyNumberFormat="1" applyFont="1" applyFill="1" applyAlignment="1">
      <alignment horizontal="centerContinuous"/>
    </xf>
    <xf numFmtId="165" fontId="41" fillId="0" borderId="0" xfId="186" applyNumberFormat="1" applyFont="1" applyFill="1" applyBorder="1"/>
    <xf numFmtId="1" fontId="45" fillId="0" borderId="0" xfId="184" applyNumberFormat="1" applyFont="1" applyFill="1" applyAlignment="1">
      <alignment horizontal="centerContinuous"/>
    </xf>
    <xf numFmtId="1" fontId="46" fillId="0" borderId="0" xfId="184" applyNumberFormat="1" applyFont="1" applyFill="1" applyBorder="1"/>
    <xf numFmtId="10" fontId="15" fillId="0" borderId="0" xfId="185" applyNumberFormat="1" applyFont="1" applyFill="1" applyAlignment="1">
      <alignment horizontal="right"/>
    </xf>
    <xf numFmtId="1" fontId="15" fillId="0" borderId="0" xfId="184" applyNumberFormat="1" applyFont="1" applyFill="1" applyAlignment="1">
      <alignment horizontal="left"/>
    </xf>
    <xf numFmtId="1" fontId="15" fillId="0" borderId="0" xfId="184" applyNumberFormat="1" applyFont="1" applyFill="1"/>
    <xf numFmtId="165" fontId="15" fillId="0" borderId="0" xfId="186" applyNumberFormat="1" applyFont="1" applyFill="1"/>
    <xf numFmtId="9" fontId="15" fillId="0" borderId="0" xfId="185" applyFont="1" applyFill="1"/>
    <xf numFmtId="1" fontId="15" fillId="0" borderId="0" xfId="184" quotePrefix="1" applyNumberFormat="1" applyFont="1" applyFill="1" applyAlignment="1">
      <alignment horizontal="left"/>
    </xf>
    <xf numFmtId="1" fontId="46" fillId="0" borderId="0" xfId="184" applyNumberFormat="1" applyFont="1" applyFill="1"/>
    <xf numFmtId="10" fontId="45" fillId="0" borderId="0" xfId="185" applyNumberFormat="1" applyFont="1" applyFill="1"/>
    <xf numFmtId="10" fontId="15" fillId="0" borderId="0" xfId="185" applyNumberFormat="1" applyFont="1" applyFill="1"/>
    <xf numFmtId="43" fontId="15" fillId="0" borderId="0" xfId="186" applyNumberFormat="1" applyFont="1" applyFill="1"/>
    <xf numFmtId="166" fontId="15" fillId="0" borderId="0" xfId="186" applyNumberFormat="1" applyFont="1" applyFill="1"/>
    <xf numFmtId="1" fontId="15" fillId="0" borderId="0" xfId="184" applyNumberFormat="1" applyFont="1" applyFill="1" applyBorder="1"/>
    <xf numFmtId="165" fontId="15" fillId="0" borderId="0" xfId="186" applyNumberFormat="1" applyFont="1" applyFill="1" applyBorder="1" applyAlignment="1">
      <alignment horizontal="center"/>
    </xf>
    <xf numFmtId="1" fontId="41" fillId="0" borderId="0" xfId="184" applyNumberFormat="1" applyFont="1" applyFill="1" applyBorder="1"/>
    <xf numFmtId="41" fontId="42" fillId="0" borderId="0" xfId="184" applyNumberFormat="1" applyFont="1" applyFill="1" applyBorder="1"/>
    <xf numFmtId="1" fontId="45" fillId="0" borderId="0" xfId="184" applyNumberFormat="1" applyFont="1" applyFill="1" applyBorder="1" applyAlignment="1">
      <alignment horizontal="centerContinuous"/>
    </xf>
    <xf numFmtId="1" fontId="46" fillId="0" borderId="0" xfId="184" applyNumberFormat="1" applyFont="1" applyFill="1" applyBorder="1" applyAlignment="1">
      <alignment horizontal="center"/>
    </xf>
    <xf numFmtId="165" fontId="15" fillId="0" borderId="0" xfId="186" applyNumberFormat="1" applyFont="1" applyFill="1" applyBorder="1"/>
    <xf numFmtId="165" fontId="41" fillId="0" borderId="0" xfId="185" applyNumberFormat="1" applyFont="1" applyFill="1" applyBorder="1"/>
    <xf numFmtId="9" fontId="41" fillId="0" borderId="0" xfId="185" applyFont="1" applyFill="1" applyBorder="1"/>
    <xf numFmtId="164" fontId="49" fillId="0" borderId="0" xfId="83" applyFont="1" applyFill="1" applyAlignment="1">
      <alignment horizontal="centerContinuous"/>
    </xf>
    <xf numFmtId="164" fontId="49" fillId="0" borderId="0" xfId="83" applyFont="1" applyFill="1" applyBorder="1" applyAlignment="1">
      <alignment horizontal="centerContinuous"/>
    </xf>
    <xf numFmtId="164" fontId="17" fillId="0" borderId="0" xfId="83" applyFont="1"/>
    <xf numFmtId="164" fontId="17" fillId="0" borderId="0" xfId="83" applyFont="1" applyFill="1"/>
    <xf numFmtId="164" fontId="16" fillId="0" borderId="0" xfId="83" applyFont="1" applyFill="1" applyBorder="1" applyAlignment="1">
      <alignment horizontal="center"/>
    </xf>
    <xf numFmtId="164" fontId="16" fillId="0" borderId="1" xfId="83" applyFont="1" applyFill="1" applyBorder="1" applyAlignment="1">
      <alignment horizontal="centerContinuous"/>
    </xf>
    <xf numFmtId="164" fontId="16" fillId="0" borderId="0" xfId="83" applyFont="1" applyFill="1" applyAlignment="1">
      <alignment horizontal="left"/>
    </xf>
    <xf numFmtId="164" fontId="17" fillId="0" borderId="0" xfId="83" applyFont="1" applyFill="1" applyBorder="1"/>
    <xf numFmtId="164" fontId="17" fillId="0" borderId="0" xfId="83" applyFont="1" applyFill="1" applyAlignment="1">
      <alignment horizontal="left"/>
    </xf>
    <xf numFmtId="7" fontId="17" fillId="0" borderId="0" xfId="83" applyNumberFormat="1" applyFont="1" applyFill="1" applyProtection="1">
      <protection locked="0"/>
    </xf>
    <xf numFmtId="7" fontId="17" fillId="0" borderId="0" xfId="83" applyNumberFormat="1" applyFont="1" applyFill="1" applyBorder="1" applyProtection="1">
      <protection locked="0"/>
    </xf>
    <xf numFmtId="171" fontId="17" fillId="0" borderId="0" xfId="83" applyNumberFormat="1" applyFont="1" applyFill="1" applyProtection="1">
      <protection locked="0"/>
    </xf>
    <xf numFmtId="0" fontId="17" fillId="0" borderId="0" xfId="82" applyFont="1" applyBorder="1"/>
    <xf numFmtId="164" fontId="17" fillId="0" borderId="0" xfId="83" applyNumberFormat="1" applyFont="1" applyFill="1" applyProtection="1">
      <protection locked="0"/>
    </xf>
    <xf numFmtId="170" fontId="17" fillId="0" borderId="0" xfId="83" applyNumberFormat="1" applyFont="1" applyFill="1" applyProtection="1">
      <protection locked="0"/>
    </xf>
    <xf numFmtId="164" fontId="16" fillId="0" borderId="1" xfId="83" quotePrefix="1" applyFont="1" applyFill="1" applyBorder="1" applyAlignment="1">
      <alignment horizontal="center"/>
    </xf>
    <xf numFmtId="164" fontId="17" fillId="0" borderId="0" xfId="83" quotePrefix="1" applyFont="1" applyFill="1"/>
    <xf numFmtId="164" fontId="17" fillId="0" borderId="1" xfId="83" applyFont="1" applyBorder="1" applyAlignment="1">
      <alignment horizontal="centerContinuous"/>
    </xf>
    <xf numFmtId="164" fontId="16" fillId="0" borderId="1" xfId="83" applyFont="1" applyBorder="1" applyAlignment="1">
      <alignment horizontal="centerContinuous"/>
    </xf>
    <xf numFmtId="164" fontId="16" fillId="0" borderId="0" xfId="83" applyFont="1" applyAlignment="1">
      <alignment horizontal="center"/>
    </xf>
    <xf numFmtId="164" fontId="50" fillId="0" borderId="0" xfId="83" quotePrefix="1" applyFont="1" applyFill="1"/>
    <xf numFmtId="37" fontId="19" fillId="0" borderId="0" xfId="83" applyNumberFormat="1" applyFont="1" applyFill="1" applyProtection="1"/>
    <xf numFmtId="37" fontId="19" fillId="0" borderId="0" xfId="83" applyNumberFormat="1" applyFill="1" applyProtection="1"/>
    <xf numFmtId="164" fontId="17" fillId="0" borderId="1" xfId="83" applyFont="1" applyBorder="1"/>
    <xf numFmtId="164" fontId="51" fillId="0" borderId="0" xfId="83" applyFont="1"/>
    <xf numFmtId="164" fontId="17" fillId="0" borderId="0" xfId="83" applyFont="1" applyAlignment="1">
      <alignment horizontal="centerContinuous"/>
    </xf>
    <xf numFmtId="0" fontId="1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9" fontId="17" fillId="0" borderId="0" xfId="83" applyNumberFormat="1" applyFont="1"/>
    <xf numFmtId="173" fontId="17" fillId="0" borderId="0" xfId="83" applyNumberFormat="1" applyFont="1" applyFill="1" applyProtection="1">
      <protection locked="0"/>
    </xf>
    <xf numFmtId="6" fontId="17" fillId="0" borderId="0" xfId="83" applyNumberFormat="1" applyFont="1"/>
    <xf numFmtId="6" fontId="17" fillId="0" borderId="1" xfId="83" applyNumberFormat="1" applyFont="1" applyBorder="1"/>
    <xf numFmtId="164" fontId="16" fillId="0" borderId="2" xfId="83" applyFont="1" applyBorder="1"/>
    <xf numFmtId="172" fontId="16" fillId="0" borderId="2" xfId="83" applyNumberFormat="1" applyFont="1" applyBorder="1"/>
    <xf numFmtId="164" fontId="16" fillId="0" borderId="0" xfId="83" applyFont="1"/>
    <xf numFmtId="164" fontId="17" fillId="0" borderId="0" xfId="83" applyFont="1" applyBorder="1"/>
    <xf numFmtId="164" fontId="16" fillId="0" borderId="2" xfId="83" applyFont="1" applyFill="1" applyBorder="1"/>
    <xf numFmtId="0" fontId="13" fillId="0" borderId="1" xfId="0" applyFont="1" applyBorder="1" applyAlignment="1">
      <alignment horizontal="center"/>
    </xf>
    <xf numFmtId="0" fontId="7" fillId="0" borderId="0" xfId="0" applyFont="1" applyBorder="1"/>
    <xf numFmtId="8" fontId="0" fillId="0" borderId="0" xfId="0" applyNumberFormat="1" applyBorder="1"/>
    <xf numFmtId="165" fontId="15" fillId="25" borderId="0" xfId="186" applyNumberFormat="1" applyFont="1" applyFill="1" applyBorder="1"/>
    <xf numFmtId="43" fontId="15" fillId="0" borderId="0" xfId="186" applyNumberFormat="1" applyFont="1" applyFill="1" applyBorder="1"/>
    <xf numFmtId="165" fontId="41" fillId="25" borderId="0" xfId="185" applyNumberFormat="1" applyFont="1" applyFill="1" applyBorder="1"/>
    <xf numFmtId="37" fontId="5" fillId="0" borderId="0" xfId="189" applyNumberFormat="1" applyFont="1" applyBorder="1" applyProtection="1"/>
    <xf numFmtId="174" fontId="5" fillId="0" borderId="0" xfId="189" applyNumberFormat="1" applyFont="1" applyBorder="1" applyProtection="1"/>
    <xf numFmtId="164" fontId="17" fillId="0" borderId="0" xfId="83" applyFont="1" applyBorder="1" applyAlignment="1">
      <alignment horizontal="left"/>
    </xf>
    <xf numFmtId="174" fontId="51" fillId="0" borderId="0" xfId="189" applyNumberFormat="1" applyFont="1" applyBorder="1" applyAlignment="1" applyProtection="1">
      <alignment horizontal="right"/>
    </xf>
    <xf numFmtId="174" fontId="51" fillId="0" borderId="1" xfId="189" applyNumberFormat="1" applyFont="1" applyBorder="1" applyAlignment="1" applyProtection="1">
      <alignment horizontal="right"/>
    </xf>
    <xf numFmtId="164" fontId="16" fillId="0" borderId="1" xfId="83" applyFont="1" applyBorder="1" applyAlignment="1">
      <alignment horizontal="center"/>
    </xf>
    <xf numFmtId="164" fontId="17" fillId="0" borderId="0" xfId="83" applyFont="1" applyAlignment="1">
      <alignment horizontal="right"/>
    </xf>
    <xf numFmtId="164" fontId="16" fillId="0" borderId="0" xfId="83" applyFont="1" applyBorder="1" applyAlignment="1">
      <alignment horizontal="center"/>
    </xf>
    <xf numFmtId="164" fontId="16" fillId="0" borderId="0" xfId="83" quotePrefix="1" applyFont="1" applyBorder="1" applyAlignment="1">
      <alignment horizontal="center"/>
    </xf>
  </cellXfs>
  <cellStyles count="192">
    <cellStyle name="Comma 11" xfId="84"/>
    <cellStyle name="Comma 19" xfId="85"/>
    <cellStyle name="Comma 2" xfId="10"/>
    <cellStyle name="Comma 2 10" xfId="86"/>
    <cellStyle name="Comma 2 11" xfId="87"/>
    <cellStyle name="Comma 2 12" xfId="88"/>
    <cellStyle name="Comma 2 13" xfId="89"/>
    <cellStyle name="Comma 2 14" xfId="90"/>
    <cellStyle name="Comma 2 15" xfId="91"/>
    <cellStyle name="Comma 2 16" xfId="92"/>
    <cellStyle name="Comma 2 17" xfId="93"/>
    <cellStyle name="Comma 2 18" xfId="94"/>
    <cellStyle name="Comma 2 19" xfId="95"/>
    <cellStyle name="Comma 2 2" xfId="11"/>
    <cellStyle name="Comma 2 20" xfId="96"/>
    <cellStyle name="Comma 2 21" xfId="97"/>
    <cellStyle name="Comma 2 3" xfId="98"/>
    <cellStyle name="Comma 2 4" xfId="99"/>
    <cellStyle name="Comma 2 5" xfId="100"/>
    <cellStyle name="Comma 2 6" xfId="101"/>
    <cellStyle name="Comma 2 7" xfId="102"/>
    <cellStyle name="Comma 2 8" xfId="103"/>
    <cellStyle name="Comma 2 9" xfId="104"/>
    <cellStyle name="Comma 21" xfId="105"/>
    <cellStyle name="Comma 22" xfId="106"/>
    <cellStyle name="Comma 3" xfId="12"/>
    <cellStyle name="Comma 4" xfId="8"/>
    <cellStyle name="Comma 5" xfId="13"/>
    <cellStyle name="Comma 6" xfId="186"/>
    <cellStyle name="Currency" xfId="5" builtinId="4"/>
    <cellStyle name="Currency 2" xfId="14"/>
    <cellStyle name="Currency 2 10" xfId="107"/>
    <cellStyle name="Currency 2 11" xfId="108"/>
    <cellStyle name="Currency 2 12" xfId="109"/>
    <cellStyle name="Currency 2 13" xfId="110"/>
    <cellStyle name="Currency 2 14" xfId="111"/>
    <cellStyle name="Currency 2 15" xfId="112"/>
    <cellStyle name="Currency 2 16" xfId="113"/>
    <cellStyle name="Currency 2 17" xfId="114"/>
    <cellStyle name="Currency 2 18" xfId="115"/>
    <cellStyle name="Currency 2 19" xfId="116"/>
    <cellStyle name="Currency 2 2" xfId="117"/>
    <cellStyle name="Currency 2 20" xfId="118"/>
    <cellStyle name="Currency 2 21" xfId="119"/>
    <cellStyle name="Currency 2 3" xfId="120"/>
    <cellStyle name="Currency 2 4" xfId="121"/>
    <cellStyle name="Currency 2 5" xfId="122"/>
    <cellStyle name="Currency 2 6" xfId="123"/>
    <cellStyle name="Currency 2 7" xfId="124"/>
    <cellStyle name="Currency 2 8" xfId="125"/>
    <cellStyle name="Currency 2 9" xfId="126"/>
    <cellStyle name="Currency 3" xfId="15"/>
    <cellStyle name="Currency 4" xfId="9"/>
    <cellStyle name="Currency 5" xfId="187"/>
    <cellStyle name="Currency No Comma" xfId="16"/>
    <cellStyle name="General" xfId="2"/>
    <cellStyle name="MCP" xfId="17"/>
    <cellStyle name="nONE" xfId="18"/>
    <cellStyle name="noninput" xfId="19"/>
    <cellStyle name="Normal" xfId="0" builtinId="0"/>
    <cellStyle name="Normal 10" xfId="80"/>
    <cellStyle name="Normal 11" xfId="82"/>
    <cellStyle name="Normal 12" xfId="127"/>
    <cellStyle name="Normal 13" xfId="128"/>
    <cellStyle name="Normal 14" xfId="129"/>
    <cellStyle name="Normal 15" xfId="130"/>
    <cellStyle name="Normal 16" xfId="131"/>
    <cellStyle name="Normal 17" xfId="132"/>
    <cellStyle name="Normal 18" xfId="133"/>
    <cellStyle name="Normal 19" xfId="134"/>
    <cellStyle name="Normal 2" xfId="3"/>
    <cellStyle name="Normal 2 10" xfId="135"/>
    <cellStyle name="Normal 2 11" xfId="136"/>
    <cellStyle name="Normal 2 12" xfId="137"/>
    <cellStyle name="Normal 2 13" xfId="138"/>
    <cellStyle name="Normal 2 14" xfId="139"/>
    <cellStyle name="Normal 2 15" xfId="140"/>
    <cellStyle name="Normal 2 16" xfId="141"/>
    <cellStyle name="Normal 2 17" xfId="142"/>
    <cellStyle name="Normal 2 18" xfId="143"/>
    <cellStyle name="Normal 2 19" xfId="144"/>
    <cellStyle name="Normal 2 2" xfId="20"/>
    <cellStyle name="Normal 2 20" xfId="145"/>
    <cellStyle name="Normal 2 21" xfId="146"/>
    <cellStyle name="Normal 2 22" xfId="147"/>
    <cellStyle name="Normal 2 3" xfId="21"/>
    <cellStyle name="Normal 2 4" xfId="148"/>
    <cellStyle name="Normal 2 5" xfId="149"/>
    <cellStyle name="Normal 2 6" xfId="150"/>
    <cellStyle name="Normal 2 7" xfId="151"/>
    <cellStyle name="Normal 2 8" xfId="152"/>
    <cellStyle name="Normal 2 9" xfId="153"/>
    <cellStyle name="Normal 2_Book1" xfId="154"/>
    <cellStyle name="Normal 20" xfId="155"/>
    <cellStyle name="Normal 21" xfId="156"/>
    <cellStyle name="Normal 22" xfId="157"/>
    <cellStyle name="Normal 23" xfId="158"/>
    <cellStyle name="Normal 24" xfId="159"/>
    <cellStyle name="Normal 25" xfId="184"/>
    <cellStyle name="Normal 26" xfId="188"/>
    <cellStyle name="Normal 27" xfId="190"/>
    <cellStyle name="Normal 28" xfId="191"/>
    <cellStyle name="Normal 3" xfId="22"/>
    <cellStyle name="Normal 3 2" xfId="23"/>
    <cellStyle name="Normal 4" xfId="24"/>
    <cellStyle name="Normal 4 2" xfId="25"/>
    <cellStyle name="Normal 5" xfId="26"/>
    <cellStyle name="Normal 5 2" xfId="27"/>
    <cellStyle name="Normal 6" xfId="6"/>
    <cellStyle name="Normal 7" xfId="28"/>
    <cellStyle name="Normal 8" xfId="29"/>
    <cellStyle name="Normal 9" xfId="30"/>
    <cellStyle name="Normal_Blocking" xfId="189"/>
    <cellStyle name="Normal_Blocking 09-00" xfId="83"/>
    <cellStyle name="Note 2" xfId="31"/>
    <cellStyle name="Note 3" xfId="32"/>
    <cellStyle name="Password" xfId="33"/>
    <cellStyle name="Percent 13" xfId="160"/>
    <cellStyle name="Percent 19" xfId="161"/>
    <cellStyle name="Percent 2" xfId="1"/>
    <cellStyle name="Percent 2 10" xfId="162"/>
    <cellStyle name="Percent 2 11" xfId="163"/>
    <cellStyle name="Percent 2 12" xfId="164"/>
    <cellStyle name="Percent 2 13" xfId="165"/>
    <cellStyle name="Percent 2 14" xfId="166"/>
    <cellStyle name="Percent 2 15" xfId="167"/>
    <cellStyle name="Percent 2 16" xfId="168"/>
    <cellStyle name="Percent 2 17" xfId="169"/>
    <cellStyle name="Percent 2 18" xfId="170"/>
    <cellStyle name="Percent 2 19" xfId="171"/>
    <cellStyle name="Percent 2 2" xfId="7"/>
    <cellStyle name="Percent 2 20" xfId="172"/>
    <cellStyle name="Percent 2 21" xfId="173"/>
    <cellStyle name="Percent 2 3" xfId="174"/>
    <cellStyle name="Percent 2 4" xfId="175"/>
    <cellStyle name="Percent 2 5" xfId="176"/>
    <cellStyle name="Percent 2 6" xfId="177"/>
    <cellStyle name="Percent 2 7" xfId="178"/>
    <cellStyle name="Percent 2 8" xfId="179"/>
    <cellStyle name="Percent 2 9" xfId="180"/>
    <cellStyle name="Percent 22" xfId="181"/>
    <cellStyle name="Percent 3" xfId="34"/>
    <cellStyle name="Percent 4" xfId="35"/>
    <cellStyle name="Percent 5" xfId="81"/>
    <cellStyle name="Percent 6" xfId="182"/>
    <cellStyle name="Percent 7" xfId="183"/>
    <cellStyle name="Percent 8" xfId="185"/>
    <cellStyle name="SAPBEXaggData" xfId="36"/>
    <cellStyle name="SAPBEXaggDataEmph" xfId="37"/>
    <cellStyle name="SAPBEXaggItem" xfId="38"/>
    <cellStyle name="SAPBEXaggItemX" xfId="39"/>
    <cellStyle name="SAPBEXchaText" xfId="40"/>
    <cellStyle name="SAPBEXexcBad7" xfId="41"/>
    <cellStyle name="SAPBEXexcBad8" xfId="42"/>
    <cellStyle name="SAPBEXexcBad9" xfId="43"/>
    <cellStyle name="SAPBEXexcCritical4" xfId="44"/>
    <cellStyle name="SAPBEXexcCritical5" xfId="45"/>
    <cellStyle name="SAPBEXexcCritical6" xfId="46"/>
    <cellStyle name="SAPBEXexcGood1" xfId="47"/>
    <cellStyle name="SAPBEXexcGood2" xfId="48"/>
    <cellStyle name="SAPBEXexcGood3" xfId="49"/>
    <cellStyle name="SAPBEXfilterDrill" xfId="50"/>
    <cellStyle name="SAPBEXfilterItem" xfId="51"/>
    <cellStyle name="SAPBEXfilterText" xfId="52"/>
    <cellStyle name="SAPBEXformats" xfId="53"/>
    <cellStyle name="SAPBEXheaderItem" xfId="54"/>
    <cellStyle name="SAPBEXheaderText" xfId="55"/>
    <cellStyle name="SAPBEXHLevel0" xfId="56"/>
    <cellStyle name="SAPBEXHLevel0X" xfId="57"/>
    <cellStyle name="SAPBEXHLevel1" xfId="58"/>
    <cellStyle name="SAPBEXHLevel1X" xfId="59"/>
    <cellStyle name="SAPBEXHLevel2" xfId="60"/>
    <cellStyle name="SAPBEXHLevel2X" xfId="61"/>
    <cellStyle name="SAPBEXHLevel3" xfId="62"/>
    <cellStyle name="SAPBEXHLevel3X" xfId="63"/>
    <cellStyle name="SAPBEXresData" xfId="64"/>
    <cellStyle name="SAPBEXresDataEmph" xfId="65"/>
    <cellStyle name="SAPBEXresItem" xfId="66"/>
    <cellStyle name="SAPBEXresItemX" xfId="67"/>
    <cellStyle name="SAPBEXstdData" xfId="68"/>
    <cellStyle name="SAPBEXstdDataEmph" xfId="69"/>
    <cellStyle name="SAPBEXstdItem" xfId="70"/>
    <cellStyle name="SAPBEXstdItemX" xfId="71"/>
    <cellStyle name="SAPBEXtitle" xfId="72"/>
    <cellStyle name="SAPBEXundefined" xfId="73"/>
    <cellStyle name="Style 27" xfId="74"/>
    <cellStyle name="Style 35" xfId="75"/>
    <cellStyle name="Style 36" xfId="76"/>
    <cellStyle name="TRANSMISSION RELIABILITY PORTION OF PROJECT" xfId="4"/>
    <cellStyle name="Unprot" xfId="77"/>
    <cellStyle name="Unprot$" xfId="78"/>
    <cellStyle name="Unprotect" xfId="79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Utah%202012\Settlement\COS%20UT%20May%202013_NS%20-%20Rebuttal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FOR%207-1-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6G7SVGAD\Company%20Case\Copy%20of%20COS%20ID%20GRC%20DEC%201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Summary"/>
      <sheetName val="Combined"/>
      <sheetName val="BillSPRD"/>
      <sheetName val="Rate Design"/>
      <sheetName val="DSM-Combined"/>
      <sheetName val="DSM-191"/>
      <sheetName val="DSM-192"/>
      <sheetName val="Decoupling"/>
      <sheetName val="D-R"/>
      <sheetName val="D-C"/>
      <sheetName val="D-I"/>
      <sheetName val="D-T"/>
      <sheetName val="FullSPRD"/>
      <sheetName val="AllowSPD"/>
      <sheetName val="DSM2"/>
      <sheetName val="Decoupling S"/>
      <sheetName val="Table 1"/>
      <sheetName val="Sch 4"/>
      <sheetName val="Sch 25"/>
      <sheetName val="Sch 27"/>
      <sheetName val="Sch 48T"/>
      <sheetName val="Sch 41"/>
      <sheetName val="Sch 47T"/>
      <sheetName val="Sch 6"/>
      <sheetName val="Sch 15"/>
      <sheetName val="Sch 50"/>
      <sheetName val="Sch 51"/>
      <sheetName val="Sch 52"/>
      <sheetName val="Sch 53"/>
      <sheetName val="Sch 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7">
          <cell r="H17">
            <v>0.37950999999999996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Study"/>
      <sheetName val="Functional Allocation Options"/>
      <sheetName val="COS Allocation Options"/>
      <sheetName val="COS Factor Table"/>
      <sheetName val="Demand Factors"/>
      <sheetName val="Energy Factor"/>
      <sheetName val="Dist. Factors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>
        <row r="3">
          <cell r="C3" t="str">
            <v>Rocky Mountain Power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5.5353395579442383E-2</v>
          </cell>
        </row>
      </sheetData>
      <sheetData sheetId="12">
        <row r="101">
          <cell r="I101">
            <v>19890226.543177348</v>
          </cell>
        </row>
      </sheetData>
      <sheetData sheetId="13">
        <row r="101">
          <cell r="I101">
            <v>5323434.3265783023</v>
          </cell>
        </row>
      </sheetData>
      <sheetData sheetId="14">
        <row r="101">
          <cell r="I101">
            <v>9090273.1443234012</v>
          </cell>
        </row>
      </sheetData>
      <sheetData sheetId="15">
        <row r="101">
          <cell r="I101">
            <v>3468949.8541265256</v>
          </cell>
        </row>
      </sheetData>
      <sheetData sheetId="16">
        <row r="101">
          <cell r="I101">
            <v>629369.25984389998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48"/>
  <sheetViews>
    <sheetView tabSelected="1" view="pageBreakPreview" zoomScale="60" zoomScaleNormal="80" workbookViewId="0">
      <pane xSplit="4" ySplit="7" topLeftCell="E8" activePane="bottomRight" state="frozen"/>
      <selection activeCell="J33" sqref="J33"/>
      <selection pane="topRight" activeCell="J33" sqref="J33"/>
      <selection pane="bottomLeft" activeCell="J33" sqref="J33"/>
      <selection pane="bottomRight" activeCell="J53" sqref="J53"/>
    </sheetView>
  </sheetViews>
  <sheetFormatPr defaultColWidth="10.28515625" defaultRowHeight="15.75"/>
  <cols>
    <col min="1" max="1" width="3.7109375" style="70" customWidth="1"/>
    <col min="2" max="2" width="5.28515625" style="70" customWidth="1"/>
    <col min="3" max="3" width="50.140625" style="70" customWidth="1"/>
    <col min="4" max="4" width="2.140625" style="70" customWidth="1"/>
    <col min="5" max="5" width="11.5703125" style="70" bestFit="1" customWidth="1"/>
    <col min="6" max="6" width="7.140625" style="74" customWidth="1"/>
    <col min="7" max="7" width="23.28515625" style="74" bestFit="1" customWidth="1"/>
    <col min="8" max="8" width="3.5703125" style="69" customWidth="1"/>
    <col min="9" max="9" width="5.7109375" style="69" customWidth="1"/>
    <col min="10" max="10" width="24.140625" style="69" customWidth="1"/>
    <col min="11" max="11" width="18.42578125" style="69" bestFit="1" customWidth="1"/>
    <col min="12" max="12" width="3.42578125" style="69" customWidth="1"/>
    <col min="13" max="13" width="11.5703125" style="69" bestFit="1" customWidth="1"/>
    <col min="14" max="14" width="2.7109375" style="69" bestFit="1" customWidth="1"/>
    <col min="15" max="15" width="4.140625" style="69" customWidth="1"/>
    <col min="16" max="16" width="23.85546875" style="69" customWidth="1"/>
    <col min="17" max="17" width="12.5703125" style="69" bestFit="1" customWidth="1"/>
    <col min="18" max="18" width="10.28515625" style="69"/>
    <col min="19" max="19" width="6.28515625" style="69" customWidth="1"/>
    <col min="20" max="16384" width="10.28515625" style="69"/>
  </cols>
  <sheetData>
    <row r="1" spans="1:21" ht="20.25">
      <c r="A1" s="7" t="s">
        <v>3</v>
      </c>
      <c r="B1" s="7"/>
      <c r="C1" s="7"/>
      <c r="D1" s="67"/>
      <c r="E1" s="67"/>
      <c r="F1" s="68"/>
      <c r="G1" s="68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21" ht="20.25">
      <c r="A2" s="7" t="s">
        <v>60</v>
      </c>
      <c r="B2" s="7"/>
      <c r="C2" s="7"/>
      <c r="D2" s="67"/>
      <c r="E2" s="67"/>
      <c r="F2" s="68"/>
      <c r="G2" s="68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1" ht="20.25">
      <c r="A3" s="7" t="s">
        <v>6</v>
      </c>
      <c r="B3" s="7"/>
      <c r="C3" s="7"/>
      <c r="D3" s="67"/>
      <c r="E3" s="67"/>
      <c r="F3" s="68"/>
      <c r="G3" s="68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1" ht="51" customHeight="1">
      <c r="A4" s="7"/>
      <c r="B4" s="7"/>
      <c r="C4" s="7"/>
      <c r="E4" s="74"/>
      <c r="F4" s="71"/>
      <c r="G4" s="71"/>
    </row>
    <row r="5" spans="1:21">
      <c r="A5" s="69"/>
      <c r="B5" s="69"/>
      <c r="C5" s="69"/>
      <c r="D5" s="69"/>
      <c r="E5" s="85" t="s">
        <v>140</v>
      </c>
      <c r="F5" s="84"/>
      <c r="G5" s="85"/>
      <c r="I5" s="72" t="s">
        <v>101</v>
      </c>
      <c r="J5" s="72"/>
      <c r="K5" s="72"/>
      <c r="L5" s="72"/>
      <c r="M5" s="72"/>
      <c r="P5" s="93" t="s">
        <v>119</v>
      </c>
      <c r="Q5" s="94"/>
      <c r="R5" s="84"/>
    </row>
    <row r="6" spans="1:21">
      <c r="A6" s="69"/>
      <c r="B6" s="69"/>
      <c r="C6" s="69"/>
      <c r="D6" s="69"/>
      <c r="E6" s="115" t="s">
        <v>55</v>
      </c>
      <c r="F6" s="112"/>
      <c r="G6" s="85" t="s">
        <v>56</v>
      </c>
      <c r="I6" s="70"/>
      <c r="J6" s="70"/>
      <c r="K6" s="71" t="s">
        <v>115</v>
      </c>
      <c r="L6" s="70"/>
      <c r="M6" s="71" t="s">
        <v>57</v>
      </c>
      <c r="N6" s="71"/>
      <c r="O6" s="71"/>
    </row>
    <row r="7" spans="1:21">
      <c r="A7" s="69"/>
      <c r="B7" s="69"/>
      <c r="C7" s="69"/>
      <c r="D7" s="69"/>
      <c r="E7" s="117"/>
      <c r="F7" s="86"/>
      <c r="G7" s="118" t="s">
        <v>130</v>
      </c>
      <c r="I7" s="70"/>
      <c r="J7" s="70"/>
      <c r="K7" s="82" t="s">
        <v>116</v>
      </c>
      <c r="L7" s="70"/>
      <c r="M7" s="82" t="s">
        <v>104</v>
      </c>
      <c r="N7" s="71"/>
      <c r="O7" s="71"/>
      <c r="P7" s="17" t="s">
        <v>118</v>
      </c>
      <c r="Q7" s="104" t="s">
        <v>90</v>
      </c>
      <c r="R7" s="104" t="s">
        <v>0</v>
      </c>
    </row>
    <row r="8" spans="1:21">
      <c r="A8" s="69"/>
      <c r="B8" s="69"/>
      <c r="C8" s="69"/>
      <c r="D8" s="69"/>
      <c r="E8" s="117"/>
      <c r="F8" s="86"/>
      <c r="G8" s="118"/>
      <c r="I8" s="73" t="s">
        <v>102</v>
      </c>
      <c r="J8" s="73"/>
      <c r="K8" s="73"/>
      <c r="L8" s="70"/>
      <c r="M8" s="70"/>
      <c r="N8" s="74"/>
      <c r="O8" s="74"/>
      <c r="P8" s="5" t="s">
        <v>7</v>
      </c>
      <c r="Q8" s="1">
        <f>COS!F114/(RateDesign!K10)*Q23</f>
        <v>3.4716290633339173</v>
      </c>
      <c r="R8" s="1">
        <f>COS!H114/RateDesign!K20*Q23</f>
        <v>3.7500236373260103</v>
      </c>
    </row>
    <row r="9" spans="1:21">
      <c r="A9" s="69"/>
      <c r="B9" s="69"/>
      <c r="C9" s="69"/>
      <c r="D9" s="69"/>
      <c r="E9" s="117"/>
      <c r="F9" s="86"/>
      <c r="G9" s="118"/>
      <c r="I9" s="75" t="s">
        <v>58</v>
      </c>
      <c r="J9" s="75"/>
      <c r="K9" s="88">
        <v>3565</v>
      </c>
      <c r="L9" s="70"/>
      <c r="M9" s="76">
        <v>68</v>
      </c>
      <c r="N9" s="77"/>
      <c r="O9" s="77"/>
      <c r="P9" s="105" t="s">
        <v>8</v>
      </c>
      <c r="Q9" s="106">
        <f>COS!F113/RateDesign!K10*0.13*Q23</f>
        <v>1.1220950175218554</v>
      </c>
      <c r="R9" s="106">
        <f>COS!H113/RateDesign!K20*0.13*Q23</f>
        <v>1.1890904096361166</v>
      </c>
    </row>
    <row r="10" spans="1:21" ht="18.75">
      <c r="A10" s="8" t="s">
        <v>111</v>
      </c>
      <c r="B10" s="69"/>
      <c r="C10" s="69"/>
      <c r="D10" s="69"/>
      <c r="E10" s="69"/>
      <c r="F10" s="69"/>
      <c r="G10" s="69"/>
      <c r="I10" s="75" t="s">
        <v>65</v>
      </c>
      <c r="J10" s="75"/>
      <c r="K10" s="88">
        <v>4772324</v>
      </c>
      <c r="L10" s="70"/>
      <c r="M10" s="76">
        <v>4.62</v>
      </c>
      <c r="N10" s="77"/>
      <c r="O10" s="77"/>
      <c r="P10" s="11" t="s">
        <v>123</v>
      </c>
      <c r="Q10" s="12">
        <f>COS!F130/(RateDesign!K10)*Q23</f>
        <v>3.1767610156169002</v>
      </c>
      <c r="R10" s="12"/>
    </row>
    <row r="11" spans="1:21">
      <c r="A11" s="9"/>
      <c r="B11" s="69" t="s">
        <v>105</v>
      </c>
      <c r="C11" s="69"/>
      <c r="D11" s="69"/>
      <c r="E11" s="76">
        <v>127</v>
      </c>
      <c r="F11" s="95"/>
      <c r="G11" s="76">
        <f>$E11</f>
        <v>127</v>
      </c>
      <c r="I11" s="75" t="s">
        <v>66</v>
      </c>
      <c r="J11" s="75"/>
      <c r="K11" s="88">
        <v>1975920</v>
      </c>
      <c r="L11" s="70"/>
      <c r="M11" s="76">
        <v>15.1</v>
      </c>
      <c r="N11" s="77"/>
      <c r="O11" s="77"/>
      <c r="P11" s="11" t="s">
        <v>52</v>
      </c>
      <c r="Q11" s="12">
        <f>SUM(Q8:Q10)</f>
        <v>7.7704850964726724</v>
      </c>
      <c r="R11" s="12">
        <f>SUM(R8:R10)</f>
        <v>4.9391140469621266</v>
      </c>
    </row>
    <row r="12" spans="1:21">
      <c r="A12" s="69"/>
      <c r="B12" s="69" t="s">
        <v>106</v>
      </c>
      <c r="C12" s="69"/>
      <c r="D12" s="69"/>
      <c r="E12" s="76">
        <v>577</v>
      </c>
      <c r="F12" s="95"/>
      <c r="G12" s="76">
        <f t="shared" ref="G12:G13" si="0">$E12</f>
        <v>577</v>
      </c>
      <c r="I12" s="75" t="s">
        <v>67</v>
      </c>
      <c r="J12" s="75"/>
      <c r="K12" s="88">
        <v>2667179</v>
      </c>
      <c r="L12" s="70"/>
      <c r="M12" s="76">
        <v>10.87</v>
      </c>
      <c r="N12" s="77"/>
      <c r="O12" s="77"/>
      <c r="P12" s="5" t="s">
        <v>1</v>
      </c>
      <c r="Q12" s="1">
        <f>Q11*1</f>
        <v>7.7704850964726724</v>
      </c>
      <c r="R12" s="1">
        <f>R11*1</f>
        <v>4.9391140469621266</v>
      </c>
    </row>
    <row r="13" spans="1:21">
      <c r="A13" s="69"/>
      <c r="B13" s="69" t="s">
        <v>4</v>
      </c>
      <c r="C13" s="69"/>
      <c r="D13" s="69"/>
      <c r="E13" s="76">
        <v>646</v>
      </c>
      <c r="F13" s="95"/>
      <c r="G13" s="76">
        <f t="shared" si="0"/>
        <v>646</v>
      </c>
      <c r="I13" s="75" t="s">
        <v>63</v>
      </c>
      <c r="J13" s="75"/>
      <c r="K13" s="88">
        <v>1901244</v>
      </c>
      <c r="L13" s="70"/>
      <c r="M13" s="76">
        <v>-1.1000000000000001</v>
      </c>
      <c r="N13" s="77"/>
      <c r="O13" s="77"/>
      <c r="P13" s="11" t="s">
        <v>2</v>
      </c>
      <c r="Q13" s="14">
        <f>Q11*1</f>
        <v>7.7704850964726724</v>
      </c>
      <c r="R13" s="14">
        <f>R11*1</f>
        <v>4.9391140469621266</v>
      </c>
    </row>
    <row r="14" spans="1:21" ht="18.75">
      <c r="A14" s="8" t="s">
        <v>132</v>
      </c>
      <c r="B14" s="69"/>
      <c r="C14" s="69"/>
      <c r="D14" s="69"/>
      <c r="E14" s="69"/>
      <c r="F14" s="69"/>
      <c r="G14" s="69"/>
      <c r="H14" s="95"/>
      <c r="I14" s="75" t="s">
        <v>62</v>
      </c>
      <c r="J14" s="75"/>
      <c r="K14" s="88">
        <v>250201729</v>
      </c>
      <c r="L14" s="70"/>
      <c r="M14" s="78">
        <v>4.8998999999999997</v>
      </c>
      <c r="N14" s="79" t="s">
        <v>59</v>
      </c>
      <c r="O14" s="79"/>
      <c r="P14" s="17" t="s">
        <v>5</v>
      </c>
      <c r="Q14" s="6"/>
      <c r="R14" s="6"/>
      <c r="T14" s="85" t="s">
        <v>127</v>
      </c>
      <c r="U14" s="85"/>
    </row>
    <row r="15" spans="1:21">
      <c r="A15" s="69"/>
      <c r="B15" s="69" t="s">
        <v>105</v>
      </c>
      <c r="C15" s="69"/>
      <c r="D15" s="69"/>
      <c r="E15" s="76">
        <v>4.66</v>
      </c>
      <c r="F15" s="69"/>
      <c r="G15" s="76">
        <f>ROUND($Q$11,$Q$27)</f>
        <v>7.77</v>
      </c>
      <c r="H15" s="95"/>
      <c r="I15" s="75" t="s">
        <v>64</v>
      </c>
      <c r="J15" s="75"/>
      <c r="K15" s="88">
        <v>596020623</v>
      </c>
      <c r="L15" s="70"/>
      <c r="M15" s="78">
        <v>3.8355999999999999</v>
      </c>
      <c r="N15" s="79" t="s">
        <v>59</v>
      </c>
      <c r="O15" s="79"/>
      <c r="P15" s="15" t="s">
        <v>1</v>
      </c>
      <c r="Q15" s="16">
        <f>M11+M10-G15</f>
        <v>11.95</v>
      </c>
      <c r="R15" s="16">
        <f>M20+M21-G17</f>
        <v>10.5</v>
      </c>
      <c r="T15" s="16">
        <f>G20*365/12*Q18-Q15</f>
        <v>-2.6666666666665506E-2</v>
      </c>
      <c r="U15" s="16">
        <f>G26*365/12*R18-R15</f>
        <v>0.10020833333333101</v>
      </c>
    </row>
    <row r="16" spans="1:21">
      <c r="A16" s="69"/>
      <c r="B16" s="69" t="s">
        <v>106</v>
      </c>
      <c r="C16" s="69"/>
      <c r="D16" s="69"/>
      <c r="E16" s="76">
        <v>3.66</v>
      </c>
      <c r="F16" s="95"/>
      <c r="G16" s="76">
        <f>G15+M13</f>
        <v>6.67</v>
      </c>
      <c r="I16" s="75" t="s">
        <v>68</v>
      </c>
      <c r="J16" s="75"/>
      <c r="K16" s="88">
        <v>1230693339</v>
      </c>
      <c r="L16" s="70"/>
      <c r="M16" s="78">
        <v>3.3018999999999998</v>
      </c>
      <c r="N16" s="79" t="s">
        <v>59</v>
      </c>
      <c r="O16" s="79"/>
      <c r="P16" s="18" t="s">
        <v>2</v>
      </c>
      <c r="Q16" s="19">
        <f>M10+M12-G15</f>
        <v>7.7199999999999989</v>
      </c>
      <c r="R16" s="19">
        <f>M20+M22-G17</f>
        <v>6.2099999999999982</v>
      </c>
      <c r="T16" s="19">
        <f>G21*365/12*Q19-Q16</f>
        <v>6.6666666666667318E-2</v>
      </c>
      <c r="U16" s="19">
        <f>G27*365/12*R19-R16</f>
        <v>-4.9999999999981171E-3</v>
      </c>
    </row>
    <row r="17" spans="1:21">
      <c r="A17" s="69"/>
      <c r="B17" s="69" t="s">
        <v>4</v>
      </c>
      <c r="C17" s="69"/>
      <c r="D17" s="69"/>
      <c r="E17" s="76">
        <v>2.08</v>
      </c>
      <c r="F17" s="95"/>
      <c r="G17" s="76">
        <f>ROUND(R11,$Q$27)</f>
        <v>4.9400000000000004</v>
      </c>
      <c r="I17" s="70"/>
      <c r="J17" s="70"/>
      <c r="K17" s="70"/>
      <c r="L17" s="70"/>
      <c r="M17" s="70"/>
      <c r="N17" s="74"/>
      <c r="O17" s="74"/>
      <c r="P17" s="22" t="s">
        <v>53</v>
      </c>
      <c r="Q17" s="13"/>
      <c r="R17" s="13"/>
    </row>
    <row r="18" spans="1:21" ht="18.75">
      <c r="A18" s="8" t="s">
        <v>133</v>
      </c>
      <c r="B18" s="69"/>
      <c r="C18" s="69"/>
      <c r="D18" s="69"/>
      <c r="E18" s="69"/>
      <c r="F18" s="69"/>
      <c r="G18" s="69"/>
      <c r="I18" s="73" t="s">
        <v>103</v>
      </c>
      <c r="J18" s="73"/>
      <c r="K18" s="73"/>
      <c r="L18" s="70"/>
      <c r="M18" s="70"/>
      <c r="N18" s="74"/>
      <c r="O18" s="74"/>
      <c r="P18" s="3" t="s">
        <v>1</v>
      </c>
      <c r="Q18" s="4">
        <v>0.8</v>
      </c>
      <c r="R18" s="4">
        <v>0.85</v>
      </c>
    </row>
    <row r="19" spans="1:21">
      <c r="A19" s="69"/>
      <c r="B19" s="69" t="s">
        <v>107</v>
      </c>
      <c r="C19" s="69"/>
      <c r="D19" s="69"/>
      <c r="E19" s="76"/>
      <c r="F19" s="69"/>
      <c r="G19" s="76"/>
      <c r="I19" s="75" t="s">
        <v>58</v>
      </c>
      <c r="J19" s="75"/>
      <c r="K19" s="89">
        <v>1710</v>
      </c>
      <c r="L19" s="70"/>
      <c r="M19" s="76">
        <v>247</v>
      </c>
      <c r="N19" s="77"/>
      <c r="O19" s="77"/>
      <c r="P19" s="20" t="s">
        <v>2</v>
      </c>
      <c r="Q19" s="21">
        <v>0.8</v>
      </c>
      <c r="R19" s="21">
        <v>0.85</v>
      </c>
    </row>
    <row r="20" spans="1:21">
      <c r="A20" s="69"/>
      <c r="B20" s="69"/>
      <c r="C20" s="69" t="s">
        <v>113</v>
      </c>
      <c r="D20" s="69"/>
      <c r="E20" s="96">
        <v>0.64190000000000003</v>
      </c>
      <c r="F20" s="69"/>
      <c r="G20" s="76">
        <f>ROUND(($Q15/(365/12))/$Q18,$Q$27)</f>
        <v>0.49</v>
      </c>
      <c r="I20" s="75" t="s">
        <v>65</v>
      </c>
      <c r="J20" s="75"/>
      <c r="K20" s="89">
        <v>8310024</v>
      </c>
      <c r="L20" s="70"/>
      <c r="M20" s="76">
        <v>2.12</v>
      </c>
      <c r="N20" s="77"/>
      <c r="O20" s="77"/>
      <c r="P20" s="22" t="s">
        <v>54</v>
      </c>
      <c r="Q20" s="13"/>
      <c r="R20" s="13"/>
    </row>
    <row r="21" spans="1:21">
      <c r="A21" s="69"/>
      <c r="B21" s="69"/>
      <c r="C21" s="69" t="s">
        <v>114</v>
      </c>
      <c r="D21" s="69"/>
      <c r="E21" s="96">
        <v>0.64190000000000003</v>
      </c>
      <c r="F21" s="69"/>
      <c r="G21" s="76">
        <f>ROUND(($Q16/(365/12))/$Q19,$Q$27)</f>
        <v>0.32</v>
      </c>
      <c r="I21" s="75" t="s">
        <v>66</v>
      </c>
      <c r="J21" s="75"/>
      <c r="K21" s="89">
        <v>3430491</v>
      </c>
      <c r="L21" s="70"/>
      <c r="M21" s="76">
        <v>13.32</v>
      </c>
      <c r="N21" s="77"/>
      <c r="O21" s="77"/>
      <c r="P21" s="3" t="s">
        <v>1</v>
      </c>
      <c r="Q21" s="2">
        <v>2</v>
      </c>
      <c r="R21" s="2">
        <v>2</v>
      </c>
    </row>
    <row r="22" spans="1:21">
      <c r="A22" s="69"/>
      <c r="B22" s="69" t="s">
        <v>108</v>
      </c>
      <c r="C22" s="69"/>
      <c r="D22" s="69"/>
      <c r="E22" s="96"/>
      <c r="F22" s="69"/>
      <c r="G22" s="76"/>
      <c r="I22" s="75" t="s">
        <v>67</v>
      </c>
      <c r="J22" s="75"/>
      <c r="K22" s="89">
        <v>4733270</v>
      </c>
      <c r="L22" s="70"/>
      <c r="M22" s="76">
        <v>9.0299999999999994</v>
      </c>
      <c r="N22" s="77"/>
      <c r="O22" s="77"/>
      <c r="P22" s="20" t="s">
        <v>2</v>
      </c>
      <c r="Q22" s="23">
        <v>2</v>
      </c>
      <c r="R22" s="23">
        <v>2</v>
      </c>
    </row>
    <row r="23" spans="1:21">
      <c r="A23" s="69"/>
      <c r="B23" s="69"/>
      <c r="C23" s="69" t="s">
        <v>113</v>
      </c>
      <c r="D23" s="69"/>
      <c r="E23" s="96">
        <v>0.62480000000000002</v>
      </c>
      <c r="F23" s="95"/>
      <c r="G23" s="76">
        <f>ROUND(G20*$Q$30/$Q$29,$Q$27)</f>
        <v>0.48</v>
      </c>
      <c r="I23" s="75" t="s">
        <v>69</v>
      </c>
      <c r="J23" s="75"/>
      <c r="K23" s="89">
        <v>471006782</v>
      </c>
      <c r="L23" s="70"/>
      <c r="M23" s="80">
        <v>4.4379</v>
      </c>
      <c r="N23" s="79" t="s">
        <v>59</v>
      </c>
      <c r="O23" s="79"/>
      <c r="P23" s="99" t="s">
        <v>120</v>
      </c>
      <c r="Q23" s="100">
        <f>Q25/Q24</f>
        <v>0.99060887334420256</v>
      </c>
      <c r="R23" s="99"/>
    </row>
    <row r="24" spans="1:21">
      <c r="A24" s="69"/>
      <c r="B24" s="69"/>
      <c r="C24" s="69" t="s">
        <v>114</v>
      </c>
      <c r="D24" s="69"/>
      <c r="E24" s="96">
        <v>0.62480000000000002</v>
      </c>
      <c r="F24" s="95"/>
      <c r="G24" s="76">
        <f>ROUND(G21*$Q$30/$Q$29,$Q$27)</f>
        <v>0.31</v>
      </c>
      <c r="I24" s="75" t="s">
        <v>70</v>
      </c>
      <c r="J24" s="75"/>
      <c r="K24" s="89">
        <v>1240617545</v>
      </c>
      <c r="L24" s="70"/>
      <c r="M24" s="81">
        <v>3.3371</v>
      </c>
      <c r="N24" s="79" t="s">
        <v>59</v>
      </c>
      <c r="O24" s="79"/>
      <c r="P24" s="69" t="s">
        <v>121</v>
      </c>
      <c r="Q24" s="97">
        <f>1945114.53944917/1000</f>
        <v>1945.11453944917</v>
      </c>
    </row>
    <row r="25" spans="1:21">
      <c r="A25" s="69"/>
      <c r="B25" s="69" t="s">
        <v>109</v>
      </c>
      <c r="C25" s="69"/>
      <c r="D25" s="69"/>
      <c r="E25" s="96"/>
      <c r="F25" s="69"/>
      <c r="G25" s="76"/>
      <c r="I25" s="75" t="s">
        <v>68</v>
      </c>
      <c r="J25" s="75"/>
      <c r="K25" s="89">
        <v>2826442914.974</v>
      </c>
      <c r="L25" s="70"/>
      <c r="M25" s="80">
        <v>2.7873000000000001</v>
      </c>
      <c r="N25" s="79" t="s">
        <v>59</v>
      </c>
      <c r="O25" s="79"/>
      <c r="P25" s="90" t="s">
        <v>122</v>
      </c>
      <c r="Q25" s="98">
        <f>1926847.72244917/1000</f>
        <v>1926.8477224491699</v>
      </c>
      <c r="R25" s="90"/>
    </row>
    <row r="26" spans="1:21">
      <c r="A26" s="69"/>
      <c r="B26" s="69"/>
      <c r="C26" s="69" t="s">
        <v>113</v>
      </c>
      <c r="D26" s="69"/>
      <c r="E26" s="96">
        <v>0.49059999999999998</v>
      </c>
      <c r="F26" s="95"/>
      <c r="G26" s="76">
        <f>ROUND(($R15/(365/12))/$R18,$Q$27)</f>
        <v>0.41</v>
      </c>
      <c r="I26" s="70"/>
      <c r="J26" s="70"/>
      <c r="K26" s="70"/>
      <c r="L26" s="70"/>
      <c r="M26" s="70"/>
      <c r="N26" s="74"/>
      <c r="O26" s="74"/>
    </row>
    <row r="27" spans="1:21">
      <c r="A27" s="69"/>
      <c r="B27" s="69"/>
      <c r="C27" s="69" t="s">
        <v>114</v>
      </c>
      <c r="D27" s="69"/>
      <c r="E27" s="96">
        <v>0.49059999999999998</v>
      </c>
      <c r="F27" s="95"/>
      <c r="G27" s="76">
        <f>ROUND(($R16/(365/12))/$R19,$Q$27)</f>
        <v>0.24</v>
      </c>
      <c r="I27" s="70"/>
      <c r="J27" s="70"/>
      <c r="K27" s="70"/>
      <c r="L27" s="70"/>
      <c r="M27" s="70"/>
      <c r="N27" s="74"/>
      <c r="O27" s="74"/>
      <c r="P27" s="101" t="s">
        <v>117</v>
      </c>
      <c r="Q27" s="91">
        <v>2</v>
      </c>
    </row>
    <row r="28" spans="1:21" ht="18.75">
      <c r="A28" s="8" t="s">
        <v>134</v>
      </c>
      <c r="B28" s="69"/>
      <c r="C28" s="69"/>
      <c r="D28" s="69"/>
      <c r="E28" s="69"/>
      <c r="F28" s="69"/>
      <c r="G28" s="69"/>
      <c r="I28" s="70"/>
      <c r="J28" s="70"/>
      <c r="K28" s="70"/>
      <c r="L28" s="70"/>
      <c r="M28" s="70"/>
      <c r="N28" s="74"/>
      <c r="O28" s="74"/>
      <c r="P28" s="101"/>
      <c r="Q28" s="91"/>
    </row>
    <row r="29" spans="1:21">
      <c r="A29" s="69"/>
      <c r="B29" s="69" t="s">
        <v>105</v>
      </c>
      <c r="C29" s="69"/>
      <c r="D29" s="69"/>
      <c r="E29" s="76"/>
      <c r="F29" s="69"/>
      <c r="G29" s="76"/>
      <c r="I29" s="70"/>
      <c r="J29" s="70"/>
      <c r="K29" s="70"/>
      <c r="L29" s="70"/>
      <c r="M29" s="70"/>
      <c r="N29" s="74"/>
      <c r="O29" s="74"/>
      <c r="P29" s="102" t="s">
        <v>126</v>
      </c>
      <c r="Q29" s="113">
        <v>1.1010599999999999</v>
      </c>
    </row>
    <row r="30" spans="1:21">
      <c r="A30" s="69"/>
      <c r="B30" s="69"/>
      <c r="C30" s="69" t="s">
        <v>113</v>
      </c>
      <c r="D30" s="69"/>
      <c r="E30" s="76">
        <v>60.48</v>
      </c>
      <c r="F30" s="69"/>
      <c r="G30" s="76">
        <f>ROUND(($M10+$M11)*$Q21,$Q$27)</f>
        <v>39.44</v>
      </c>
      <c r="I30" s="70"/>
      <c r="J30" s="70"/>
      <c r="K30" s="70"/>
      <c r="L30" s="70"/>
      <c r="M30" s="70"/>
      <c r="N30" s="74"/>
      <c r="O30" s="74"/>
      <c r="P30" s="102" t="s">
        <v>125</v>
      </c>
      <c r="Q30" s="113">
        <v>1.0737699999999999</v>
      </c>
      <c r="R30" s="102"/>
    </row>
    <row r="31" spans="1:21">
      <c r="A31" s="69"/>
      <c r="B31" s="69"/>
      <c r="C31" s="69" t="s">
        <v>114</v>
      </c>
      <c r="D31" s="69"/>
      <c r="E31" s="76">
        <v>60.48</v>
      </c>
      <c r="F31" s="69"/>
      <c r="G31" s="76">
        <f>ROUND(($M10+$M12)*$Q22,$Q$27)</f>
        <v>30.98</v>
      </c>
      <c r="I31" s="70"/>
      <c r="J31" s="70"/>
      <c r="K31" s="70"/>
      <c r="L31" s="70"/>
      <c r="M31" s="70"/>
      <c r="N31" s="74"/>
      <c r="O31" s="74"/>
      <c r="P31" s="90" t="s">
        <v>124</v>
      </c>
      <c r="Q31" s="114">
        <v>1.0425899999999999</v>
      </c>
      <c r="R31" s="90"/>
      <c r="U31" s="110"/>
    </row>
    <row r="32" spans="1:21">
      <c r="A32" s="69"/>
      <c r="B32" s="69" t="s">
        <v>106</v>
      </c>
      <c r="C32" s="69"/>
      <c r="D32" s="69"/>
      <c r="E32" s="76"/>
      <c r="F32" s="69"/>
      <c r="G32" s="76"/>
      <c r="I32" s="70"/>
      <c r="J32" s="70"/>
      <c r="K32" s="70"/>
      <c r="L32" s="70"/>
      <c r="M32" s="70"/>
      <c r="N32" s="74"/>
      <c r="O32" s="74"/>
    </row>
    <row r="33" spans="1:23">
      <c r="A33" s="69"/>
      <c r="B33" s="69"/>
      <c r="C33" s="69" t="s">
        <v>113</v>
      </c>
      <c r="D33" s="69"/>
      <c r="E33" s="76">
        <v>43.59</v>
      </c>
      <c r="F33" s="95"/>
      <c r="G33" s="76">
        <f>ROUND(($M10+$M11+$M13)*$Q22,$Q$27)</f>
        <v>37.24</v>
      </c>
      <c r="I33" s="70"/>
      <c r="J33" s="70"/>
      <c r="K33" s="70"/>
      <c r="L33" s="70"/>
      <c r="M33" s="70"/>
      <c r="N33" s="74"/>
      <c r="O33" s="74"/>
      <c r="Q33" s="69">
        <f>Q30/Q29</f>
        <v>0.97521479301763747</v>
      </c>
    </row>
    <row r="34" spans="1:23">
      <c r="A34" s="69"/>
      <c r="B34" s="69"/>
      <c r="C34" s="69" t="s">
        <v>114</v>
      </c>
      <c r="D34" s="69"/>
      <c r="E34" s="76">
        <v>43.59</v>
      </c>
      <c r="F34" s="95"/>
      <c r="G34" s="76">
        <f>ROUND(($M10+$M12+$M13)*$Q22,$Q$27)</f>
        <v>28.78</v>
      </c>
      <c r="I34" s="70"/>
      <c r="J34" s="70"/>
      <c r="K34" s="70"/>
      <c r="L34" s="70"/>
      <c r="M34" s="70"/>
      <c r="N34" s="74"/>
      <c r="O34" s="74"/>
    </row>
    <row r="35" spans="1:23">
      <c r="A35" s="69"/>
      <c r="B35" s="69" t="s">
        <v>4</v>
      </c>
      <c r="C35" s="69"/>
      <c r="D35" s="69"/>
      <c r="E35" s="76"/>
      <c r="F35" s="69"/>
      <c r="G35" s="76"/>
      <c r="I35" s="70"/>
      <c r="J35" s="70"/>
      <c r="K35" s="70"/>
      <c r="L35" s="70"/>
      <c r="M35" s="70"/>
      <c r="N35" s="74"/>
      <c r="O35" s="74"/>
      <c r="W35" s="111"/>
    </row>
    <row r="36" spans="1:23">
      <c r="A36" s="69"/>
      <c r="B36" s="69"/>
      <c r="C36" s="69" t="s">
        <v>113</v>
      </c>
      <c r="D36" s="69"/>
      <c r="E36" s="76">
        <v>41.97</v>
      </c>
      <c r="F36" s="95"/>
      <c r="G36" s="76">
        <f>ROUND(($M20+$M21)*$R21,$Q$27)</f>
        <v>30.88</v>
      </c>
      <c r="I36" s="70"/>
      <c r="J36" s="70"/>
      <c r="K36" s="70"/>
      <c r="L36" s="70"/>
      <c r="M36" s="70"/>
      <c r="N36" s="74"/>
      <c r="O36" s="74"/>
    </row>
    <row r="37" spans="1:23">
      <c r="A37" s="69"/>
      <c r="B37" s="69"/>
      <c r="C37" s="69" t="s">
        <v>114</v>
      </c>
      <c r="D37" s="69"/>
      <c r="E37" s="76">
        <v>41.97</v>
      </c>
      <c r="F37" s="95"/>
      <c r="G37" s="76">
        <f>ROUND(($M20+$M22)*$R22,$Q$27)</f>
        <v>22.3</v>
      </c>
      <c r="H37" s="102"/>
      <c r="I37" s="74"/>
      <c r="J37" s="74"/>
      <c r="K37" s="74"/>
      <c r="L37" s="74"/>
      <c r="M37" s="74"/>
      <c r="N37" s="74"/>
      <c r="O37" s="74"/>
    </row>
    <row r="38" spans="1:23">
      <c r="A38" s="8" t="s">
        <v>131</v>
      </c>
      <c r="B38" s="69"/>
      <c r="C38" s="69"/>
      <c r="D38" s="69"/>
      <c r="E38" s="116" t="s">
        <v>128</v>
      </c>
      <c r="F38" s="116"/>
      <c r="G38" s="116" t="s">
        <v>128</v>
      </c>
      <c r="H38" s="8"/>
    </row>
    <row r="39" spans="1:23" ht="18.75">
      <c r="A39" s="8" t="s">
        <v>135</v>
      </c>
      <c r="B39" s="69"/>
      <c r="C39" s="69"/>
      <c r="D39" s="69"/>
      <c r="E39" s="116" t="s">
        <v>128</v>
      </c>
      <c r="F39" s="116"/>
      <c r="G39" s="116" t="s">
        <v>128</v>
      </c>
    </row>
    <row r="40" spans="1:23">
      <c r="A40" s="90"/>
      <c r="B40" s="90"/>
      <c r="C40" s="90"/>
      <c r="D40" s="90"/>
      <c r="E40" s="90"/>
      <c r="F40" s="90"/>
      <c r="G40" s="90"/>
      <c r="H40" s="8"/>
      <c r="J40" s="95"/>
      <c r="L40" s="95"/>
    </row>
    <row r="41" spans="1:23">
      <c r="A41" s="103" t="s">
        <v>110</v>
      </c>
      <c r="B41" s="103"/>
      <c r="C41" s="103"/>
      <c r="H41" s="8"/>
      <c r="J41" s="95"/>
      <c r="L41" s="95"/>
    </row>
    <row r="42" spans="1:23" ht="18.75">
      <c r="A42" s="87" t="s">
        <v>112</v>
      </c>
      <c r="B42" s="87"/>
      <c r="C42" s="87"/>
      <c r="H42" s="10"/>
    </row>
    <row r="43" spans="1:23" ht="18.75">
      <c r="A43" s="87" t="s">
        <v>136</v>
      </c>
      <c r="B43" s="87"/>
      <c r="C43" s="87"/>
    </row>
    <row r="44" spans="1:23" ht="18.75">
      <c r="A44" s="83" t="s">
        <v>137</v>
      </c>
      <c r="B44" s="83"/>
      <c r="C44" s="83"/>
    </row>
    <row r="45" spans="1:23" ht="18.75">
      <c r="A45" s="87" t="s">
        <v>138</v>
      </c>
    </row>
    <row r="46" spans="1:23" ht="18.75">
      <c r="A46" s="83" t="s">
        <v>139</v>
      </c>
      <c r="B46" s="83"/>
      <c r="C46" s="83"/>
    </row>
    <row r="47" spans="1:23">
      <c r="A47" s="70" t="s">
        <v>129</v>
      </c>
    </row>
    <row r="48" spans="1:23" ht="18.75">
      <c r="A48" s="87"/>
      <c r="B48" s="87"/>
      <c r="C48" s="87"/>
    </row>
  </sheetData>
  <printOptions horizontalCentered="1"/>
  <pageMargins left="0.25" right="0.25" top="1" bottom="1" header="0.5" footer="0.5"/>
  <pageSetup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topLeftCell="A5" zoomScale="70" zoomScaleNormal="70" workbookViewId="0">
      <pane xSplit="2" ySplit="9" topLeftCell="C104" activePane="bottomRight" state="frozen"/>
      <selection activeCell="A5" sqref="A5"/>
      <selection pane="topRight" activeCell="C5" sqref="C5"/>
      <selection pane="bottomLeft" activeCell="A14" sqref="A14"/>
      <selection pane="bottomRight" activeCell="E139" sqref="E139"/>
    </sheetView>
  </sheetViews>
  <sheetFormatPr defaultRowHeight="12.75"/>
  <cols>
    <col min="1" max="1" width="5.140625" style="26" customWidth="1"/>
    <col min="2" max="2" width="32.28515625" style="26" bestFit="1" customWidth="1"/>
    <col min="3" max="3" width="18.5703125" style="26" bestFit="1" customWidth="1"/>
    <col min="4" max="4" width="17.28515625" style="26" customWidth="1"/>
    <col min="5" max="5" width="16.85546875" style="26" bestFit="1" customWidth="1"/>
    <col min="6" max="6" width="17" style="26" customWidth="1"/>
    <col min="7" max="8" width="17.28515625" style="26" customWidth="1"/>
    <col min="9" max="9" width="15.7109375" style="26" bestFit="1" customWidth="1"/>
    <col min="10" max="10" width="12.42578125" style="26" bestFit="1" customWidth="1"/>
    <col min="11" max="11" width="13.140625" style="26" bestFit="1" customWidth="1"/>
    <col min="12" max="12" width="17" style="26" customWidth="1"/>
    <col min="13" max="15" width="15.28515625" style="26" bestFit="1" customWidth="1"/>
    <col min="16" max="17" width="15.140625" style="26" customWidth="1"/>
    <col min="18" max="16384" width="9.140625" style="26"/>
  </cols>
  <sheetData>
    <row r="1" spans="1:25">
      <c r="A1" s="24"/>
      <c r="B1" s="25" t="s">
        <v>71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5">
      <c r="A2" s="27"/>
      <c r="B2" s="28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4"/>
      <c r="Q2" s="24"/>
      <c r="R2" s="24"/>
      <c r="S2" s="24"/>
      <c r="T2" s="24"/>
      <c r="U2" s="24"/>
      <c r="V2" s="24"/>
      <c r="W2" s="24"/>
      <c r="X2" s="24"/>
    </row>
    <row r="3" spans="1:25">
      <c r="A3" s="29"/>
      <c r="B3" s="29" t="s">
        <v>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4"/>
      <c r="Q3" s="24"/>
      <c r="R3" s="24"/>
      <c r="S3" s="24"/>
      <c r="T3" s="24"/>
      <c r="U3" s="24"/>
      <c r="V3" s="24"/>
      <c r="W3" s="24"/>
      <c r="X3" s="24"/>
    </row>
    <row r="4" spans="1:25">
      <c r="A4" s="29"/>
      <c r="B4" s="29" t="s">
        <v>60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4"/>
      <c r="Q4" s="24"/>
      <c r="R4" s="24"/>
      <c r="S4" s="24"/>
      <c r="T4" s="24"/>
      <c r="U4" s="24"/>
      <c r="V4" s="24"/>
      <c r="W4" s="24"/>
      <c r="X4" s="24"/>
    </row>
    <row r="5" spans="1:25">
      <c r="A5" s="29"/>
      <c r="B5" s="29" t="s">
        <v>72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4"/>
      <c r="Q5" s="24"/>
      <c r="R5" s="24"/>
      <c r="S5" s="24"/>
      <c r="T5" s="24"/>
      <c r="U5" s="24"/>
      <c r="V5" s="24"/>
      <c r="W5" s="24"/>
      <c r="X5" s="24"/>
    </row>
    <row r="6" spans="1:25">
      <c r="A6" s="29"/>
      <c r="B6" s="29" t="s">
        <v>73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4"/>
      <c r="Q6" s="24"/>
      <c r="R6" s="24"/>
      <c r="S6" s="24"/>
      <c r="T6" s="24"/>
      <c r="U6" s="24"/>
      <c r="V6" s="24"/>
      <c r="W6" s="24"/>
      <c r="X6" s="24"/>
    </row>
    <row r="7" spans="1:25">
      <c r="A7" s="29"/>
      <c r="B7" s="30"/>
      <c r="C7" s="31"/>
      <c r="D7" s="31"/>
      <c r="E7" s="31"/>
      <c r="F7" s="32">
        <v>7.9056500159581822E-2</v>
      </c>
      <c r="G7" s="33" t="s">
        <v>74</v>
      </c>
      <c r="K7" s="27"/>
      <c r="L7" s="31"/>
      <c r="M7" s="31"/>
      <c r="N7" s="31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5">
      <c r="A8" s="3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5">
      <c r="A9" s="2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5">
      <c r="A10" s="29"/>
      <c r="B10" s="34"/>
      <c r="C10" s="25" t="s">
        <v>75</v>
      </c>
      <c r="D10" s="35"/>
      <c r="E10" s="36" t="s">
        <v>76</v>
      </c>
      <c r="F10" s="36" t="s">
        <v>76</v>
      </c>
      <c r="G10" s="36" t="s">
        <v>77</v>
      </c>
      <c r="H10" s="36" t="s">
        <v>76</v>
      </c>
      <c r="I10" s="35"/>
      <c r="J10" s="36" t="s">
        <v>78</v>
      </c>
      <c r="K10" s="36" t="s">
        <v>79</v>
      </c>
      <c r="L10" s="36" t="s">
        <v>76</v>
      </c>
      <c r="M10" s="36"/>
      <c r="N10" s="36"/>
      <c r="O10" s="37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>
      <c r="A11" s="29"/>
      <c r="B11" s="38"/>
      <c r="C11" s="25" t="s">
        <v>10</v>
      </c>
      <c r="D11" s="36" t="s">
        <v>11</v>
      </c>
      <c r="E11" s="36" t="s">
        <v>80</v>
      </c>
      <c r="F11" s="36" t="s">
        <v>81</v>
      </c>
      <c r="G11" s="36" t="s">
        <v>82</v>
      </c>
      <c r="H11" s="36" t="s">
        <v>83</v>
      </c>
      <c r="I11" s="36" t="s">
        <v>12</v>
      </c>
      <c r="J11" s="36" t="s">
        <v>84</v>
      </c>
      <c r="K11" s="36" t="s">
        <v>82</v>
      </c>
      <c r="L11" s="36" t="s">
        <v>85</v>
      </c>
      <c r="M11" s="36" t="s">
        <v>86</v>
      </c>
      <c r="N11" s="36" t="s">
        <v>86</v>
      </c>
      <c r="O11" s="39" t="s">
        <v>87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13.5" thickBot="1">
      <c r="A12" s="29"/>
      <c r="B12" s="40" t="s">
        <v>88</v>
      </c>
      <c r="C12" s="40" t="s">
        <v>13</v>
      </c>
      <c r="D12" s="41" t="s">
        <v>61</v>
      </c>
      <c r="E12" s="41" t="s">
        <v>89</v>
      </c>
      <c r="F12" s="41" t="s">
        <v>90</v>
      </c>
      <c r="G12" s="41" t="s">
        <v>91</v>
      </c>
      <c r="H12" s="41" t="s">
        <v>0</v>
      </c>
      <c r="I12" s="41" t="s">
        <v>92</v>
      </c>
      <c r="J12" s="41" t="s">
        <v>93</v>
      </c>
      <c r="K12" s="41" t="s">
        <v>93</v>
      </c>
      <c r="L12" s="41" t="s">
        <v>94</v>
      </c>
      <c r="M12" s="41" t="s">
        <v>95</v>
      </c>
      <c r="N12" s="41" t="s">
        <v>96</v>
      </c>
      <c r="O12" s="42" t="s">
        <v>86</v>
      </c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>
      <c r="A13" s="43"/>
      <c r="B13" s="27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>
      <c r="A14" s="45">
        <v>14</v>
      </c>
      <c r="B14" s="46" t="s">
        <v>14</v>
      </c>
      <c r="C14" s="47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</row>
    <row r="15" spans="1:25">
      <c r="A15" s="45">
        <v>15</v>
      </c>
      <c r="B15" s="49" t="s">
        <v>97</v>
      </c>
      <c r="C15" s="50">
        <v>97966257.423905402</v>
      </c>
      <c r="D15" s="50">
        <v>57703167.916999996</v>
      </c>
      <c r="E15" s="50">
        <v>17325162.314999998</v>
      </c>
      <c r="F15" s="50">
        <v>4920012.6330000004</v>
      </c>
      <c r="G15" s="50">
        <v>235886.37496530218</v>
      </c>
      <c r="H15" s="50">
        <v>8201751.7189999996</v>
      </c>
      <c r="I15" s="50">
        <v>855492.28600000008</v>
      </c>
      <c r="J15" s="50">
        <v>7751</v>
      </c>
      <c r="K15" s="50">
        <v>43796.625034697849</v>
      </c>
      <c r="L15" s="50">
        <v>6164869.7979999995</v>
      </c>
      <c r="M15" s="50">
        <v>1303876.9421977496</v>
      </c>
      <c r="N15" s="50">
        <v>1204489.8137076637</v>
      </c>
      <c r="O15" s="50">
        <v>2508366.7559054131</v>
      </c>
      <c r="P15" s="49"/>
      <c r="Q15" s="49"/>
      <c r="R15" s="49"/>
      <c r="S15" s="49"/>
      <c r="T15" s="49"/>
      <c r="U15" s="49"/>
      <c r="V15" s="49"/>
      <c r="W15" s="49"/>
      <c r="X15" s="49"/>
      <c r="Y15" s="49"/>
    </row>
    <row r="16" spans="1:25">
      <c r="A16" s="45">
        <v>16</v>
      </c>
      <c r="B16" s="49" t="s">
        <v>15</v>
      </c>
      <c r="C16" s="50">
        <v>22299976668.684002</v>
      </c>
      <c r="D16" s="50">
        <v>6622244269.9000015</v>
      </c>
      <c r="E16" s="50">
        <v>6045302530.8172226</v>
      </c>
      <c r="F16" s="50">
        <v>2076915691</v>
      </c>
      <c r="G16" s="50">
        <v>84972083.610000014</v>
      </c>
      <c r="H16" s="50">
        <v>4580784947.974</v>
      </c>
      <c r="I16" s="50">
        <v>187280004</v>
      </c>
      <c r="J16" s="50">
        <v>5662763.0000000009</v>
      </c>
      <c r="K16" s="50">
        <v>15717486</v>
      </c>
      <c r="L16" s="50">
        <v>1419326149.6327775</v>
      </c>
      <c r="M16" s="50">
        <v>543970590.99999988</v>
      </c>
      <c r="N16" s="50">
        <v>717800151.75</v>
      </c>
      <c r="O16" s="50">
        <v>1261770742.75</v>
      </c>
      <c r="P16" s="49"/>
      <c r="Q16" s="49"/>
      <c r="R16" s="49"/>
      <c r="S16" s="49"/>
      <c r="T16" s="49"/>
      <c r="U16" s="49"/>
      <c r="V16" s="49"/>
      <c r="W16" s="49"/>
      <c r="X16" s="49"/>
      <c r="Y16" s="49"/>
    </row>
    <row r="17" spans="1:25">
      <c r="A17" s="45">
        <v>17</v>
      </c>
      <c r="B17" s="49" t="s">
        <v>16</v>
      </c>
      <c r="C17" s="50">
        <v>829763.66666666663</v>
      </c>
      <c r="D17" s="50">
        <v>719939.66666666663</v>
      </c>
      <c r="E17" s="50">
        <v>15906</v>
      </c>
      <c r="F17" s="50">
        <v>297</v>
      </c>
      <c r="G17" s="50">
        <v>9488</v>
      </c>
      <c r="H17" s="50">
        <v>152</v>
      </c>
      <c r="I17" s="50">
        <v>2910</v>
      </c>
      <c r="J17" s="50">
        <v>2478</v>
      </c>
      <c r="K17" s="50">
        <v>539</v>
      </c>
      <c r="L17" s="50">
        <v>78052</v>
      </c>
      <c r="M17" s="50">
        <v>1</v>
      </c>
      <c r="N17" s="50">
        <v>1</v>
      </c>
      <c r="O17" s="50">
        <v>2</v>
      </c>
      <c r="P17" s="49"/>
      <c r="Q17" s="48"/>
      <c r="R17" s="51"/>
    </row>
    <row r="18" spans="1:25">
      <c r="A18" s="45">
        <v>18</v>
      </c>
      <c r="B18" s="52" t="s">
        <v>17</v>
      </c>
      <c r="C18" s="51">
        <v>0.31182076408808901</v>
      </c>
      <c r="D18" s="51">
        <v>0.15721090921840214</v>
      </c>
      <c r="E18" s="51">
        <v>0.47798896154729831</v>
      </c>
      <c r="F18" s="51">
        <v>0.57826883788638284</v>
      </c>
      <c r="G18" s="51">
        <v>0.49345840577425687</v>
      </c>
      <c r="H18" s="51">
        <v>0.76508629972306363</v>
      </c>
      <c r="I18" s="51">
        <v>0.2998834178674657</v>
      </c>
      <c r="J18" s="51">
        <v>1.0008011339235063</v>
      </c>
      <c r="K18" s="51">
        <v>0.49160871922592808</v>
      </c>
      <c r="L18" s="51">
        <v>0.31538093430423969</v>
      </c>
      <c r="M18" s="51">
        <v>0.57149963239220392</v>
      </c>
      <c r="N18" s="51">
        <v>0.81635217493689682</v>
      </c>
      <c r="O18" s="51">
        <v>0.68907509964043379</v>
      </c>
      <c r="P18" s="49"/>
      <c r="Q18" s="49"/>
      <c r="R18" s="49"/>
      <c r="S18" s="49"/>
      <c r="T18" s="49"/>
      <c r="U18" s="49"/>
      <c r="V18" s="49"/>
      <c r="W18" s="49"/>
      <c r="X18" s="49"/>
      <c r="Y18" s="49"/>
    </row>
    <row r="19" spans="1:25">
      <c r="A19" s="45">
        <v>19</v>
      </c>
      <c r="B19" s="49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5">
      <c r="A20" s="45">
        <v>20</v>
      </c>
      <c r="B20" s="53" t="s">
        <v>98</v>
      </c>
      <c r="C20" s="54">
        <v>1</v>
      </c>
      <c r="D20" s="54">
        <v>0.38904414217512256</v>
      </c>
      <c r="E20" s="54">
        <v>0.26887506395360422</v>
      </c>
      <c r="F20" s="54">
        <v>8.1859989866261626E-2</v>
      </c>
      <c r="G20" s="54">
        <v>6.28051039458246E-3</v>
      </c>
      <c r="H20" s="54">
        <v>0.13955580250376184</v>
      </c>
      <c r="I20" s="54">
        <v>8.1792243402081695E-3</v>
      </c>
      <c r="J20" s="54">
        <v>3.369049961769053E-4</v>
      </c>
      <c r="K20" s="54">
        <v>5.2980819153220686E-4</v>
      </c>
      <c r="L20" s="54">
        <v>7.2699466901410784E-2</v>
      </c>
      <c r="M20" s="54">
        <v>1.5699765618518127E-2</v>
      </c>
      <c r="N20" s="54">
        <v>1.6939321005281345E-2</v>
      </c>
      <c r="O20" s="55"/>
      <c r="P20" s="49"/>
      <c r="Q20" s="49"/>
      <c r="R20" s="49"/>
      <c r="S20" s="49"/>
      <c r="T20" s="49"/>
      <c r="U20" s="49"/>
      <c r="V20" s="49"/>
      <c r="W20" s="49"/>
      <c r="X20" s="49"/>
      <c r="Y20" s="49"/>
    </row>
    <row r="21" spans="1:25">
      <c r="A21" s="45">
        <v>21</v>
      </c>
      <c r="B21" s="49" t="s">
        <v>18</v>
      </c>
      <c r="C21" s="50">
        <v>1876314484.8100848</v>
      </c>
      <c r="D21" s="50">
        <v>729969159.1936965</v>
      </c>
      <c r="E21" s="50">
        <v>504494177.10038555</v>
      </c>
      <c r="F21" s="50">
        <v>153595084.71247345</v>
      </c>
      <c r="G21" s="50">
        <v>11784212.62535537</v>
      </c>
      <c r="H21" s="50">
        <v>261850573.67710385</v>
      </c>
      <c r="I21" s="50">
        <v>15346797.104043799</v>
      </c>
      <c r="J21" s="50">
        <v>632139.72433161363</v>
      </c>
      <c r="K21" s="50">
        <v>994086.78394291538</v>
      </c>
      <c r="L21" s="50">
        <v>136407062.78508839</v>
      </c>
      <c r="M21" s="50">
        <v>29457697.638148922</v>
      </c>
      <c r="N21" s="50">
        <v>31783493.365057115</v>
      </c>
      <c r="O21" s="50">
        <v>61241191.003206037</v>
      </c>
      <c r="P21" s="49"/>
      <c r="Q21" s="49"/>
      <c r="R21" s="49"/>
      <c r="S21" s="49"/>
      <c r="T21" s="49"/>
      <c r="U21" s="49"/>
      <c r="V21" s="49"/>
      <c r="W21" s="49"/>
      <c r="X21" s="49"/>
      <c r="Y21" s="49"/>
    </row>
    <row r="22" spans="1:25">
      <c r="A22" s="45">
        <v>22</v>
      </c>
      <c r="B22" s="49" t="s">
        <v>99</v>
      </c>
      <c r="C22" s="56">
        <v>19.152660662447975</v>
      </c>
      <c r="D22" s="56">
        <v>12.650417395517715</v>
      </c>
      <c r="E22" s="56">
        <v>29.1191602091715</v>
      </c>
      <c r="F22" s="56">
        <v>31.218432993904354</v>
      </c>
      <c r="G22" s="56">
        <v>49.957156817933104</v>
      </c>
      <c r="H22" s="56">
        <v>31.926176583778624</v>
      </c>
      <c r="I22" s="56">
        <v>17.939141422069817</v>
      </c>
      <c r="J22" s="56">
        <v>81.555892701795074</v>
      </c>
      <c r="K22" s="56">
        <v>22.697794251391535</v>
      </c>
      <c r="L22" s="56">
        <v>22.126511549253063</v>
      </c>
      <c r="M22" s="56">
        <v>22.592390957153139</v>
      </c>
      <c r="N22" s="56">
        <v>26.387515281030964</v>
      </c>
      <c r="O22" s="56">
        <v>24.414767441414519</v>
      </c>
      <c r="P22" s="49"/>
      <c r="Q22" s="49"/>
      <c r="R22" s="49"/>
      <c r="S22" s="49"/>
      <c r="T22" s="49"/>
      <c r="U22" s="49"/>
      <c r="V22" s="49"/>
      <c r="W22" s="49"/>
      <c r="X22" s="49"/>
      <c r="Y22" s="49"/>
    </row>
    <row r="23" spans="1:25">
      <c r="A23" s="45">
        <v>23</v>
      </c>
      <c r="B23" s="49" t="s">
        <v>19</v>
      </c>
      <c r="C23" s="57">
        <v>8.4139751026959822E-2</v>
      </c>
      <c r="D23" s="57">
        <v>0.11022987516658296</v>
      </c>
      <c r="E23" s="57">
        <v>8.3452263063530499E-2</v>
      </c>
      <c r="F23" s="57">
        <v>7.3953451927805502E-2</v>
      </c>
      <c r="G23" s="57">
        <v>0.13868334310173999</v>
      </c>
      <c r="H23" s="57">
        <v>5.7162817432177361E-2</v>
      </c>
      <c r="I23" s="57">
        <v>8.1945732466151583E-2</v>
      </c>
      <c r="J23" s="57">
        <v>0.1116309696046989</v>
      </c>
      <c r="K23" s="57">
        <v>6.3247187491874676E-2</v>
      </c>
      <c r="L23" s="57">
        <v>9.6106918639088712E-2</v>
      </c>
      <c r="M23" s="57">
        <v>5.4153107034694323E-2</v>
      </c>
      <c r="N23" s="57">
        <v>4.427902848385977E-2</v>
      </c>
      <c r="O23" s="57">
        <v>4.8535909835515985E-2</v>
      </c>
      <c r="P23" s="49"/>
      <c r="Q23" s="49"/>
      <c r="R23" s="49"/>
      <c r="S23" s="49"/>
      <c r="T23" s="49"/>
      <c r="U23" s="49"/>
      <c r="V23" s="49"/>
      <c r="W23" s="49"/>
      <c r="X23" s="49"/>
      <c r="Y23" s="49"/>
    </row>
    <row r="24" spans="1:25">
      <c r="A24" s="45">
        <v>24</v>
      </c>
      <c r="B24" s="49" t="s">
        <v>20</v>
      </c>
      <c r="C24" s="56">
        <v>2261.2637310906016</v>
      </c>
      <c r="D24" s="56">
        <v>1013.9310180997063</v>
      </c>
      <c r="E24" s="56">
        <v>31717.224764264149</v>
      </c>
      <c r="F24" s="56">
        <v>517155.1673820655</v>
      </c>
      <c r="G24" s="56">
        <v>1242.012291879782</v>
      </c>
      <c r="H24" s="56">
        <v>1722701.1426125253</v>
      </c>
      <c r="I24" s="56">
        <v>5273.8134378157383</v>
      </c>
      <c r="J24" s="56">
        <v>255.10077656643003</v>
      </c>
      <c r="K24" s="56">
        <v>1844.3168533263736</v>
      </c>
      <c r="L24" s="56">
        <v>1747.6434016436272</v>
      </c>
      <c r="M24" s="56">
        <v>29457697.638148922</v>
      </c>
      <c r="N24" s="56">
        <v>31783493.365057115</v>
      </c>
      <c r="O24" s="56">
        <v>30620595.501603018</v>
      </c>
      <c r="P24" s="49"/>
      <c r="Q24" s="49"/>
      <c r="R24" s="49"/>
      <c r="S24" s="49"/>
      <c r="T24" s="49"/>
      <c r="U24" s="49"/>
      <c r="V24" s="49"/>
      <c r="W24" s="49"/>
      <c r="X24" s="49"/>
      <c r="Y24" s="49"/>
    </row>
    <row r="25" spans="1:25">
      <c r="A25" s="45">
        <v>25</v>
      </c>
      <c r="B25" s="49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49"/>
      <c r="Q25" s="49"/>
      <c r="R25" s="49"/>
      <c r="S25" s="49"/>
      <c r="T25" s="49"/>
      <c r="U25" s="49"/>
      <c r="V25" s="49"/>
      <c r="W25" s="49"/>
      <c r="X25" s="49"/>
      <c r="Y25" s="49"/>
    </row>
    <row r="26" spans="1:25">
      <c r="A26" s="45">
        <v>26</v>
      </c>
      <c r="B26" s="53" t="s">
        <v>21</v>
      </c>
      <c r="C26" s="54">
        <v>1</v>
      </c>
      <c r="D26" s="54">
        <v>0.32430127503783091</v>
      </c>
      <c r="E26" s="54">
        <v>0.28326392606861511</v>
      </c>
      <c r="F26" s="54">
        <v>8.9538024977657629E-2</v>
      </c>
      <c r="G26" s="54">
        <v>3.0368682175277066E-3</v>
      </c>
      <c r="H26" s="54">
        <v>0.17962243127279315</v>
      </c>
      <c r="I26" s="54">
        <v>7.8345108681440959E-3</v>
      </c>
      <c r="J26" s="54">
        <v>2.339301261091096E-4</v>
      </c>
      <c r="K26" s="54">
        <v>5.9503892191386046E-4</v>
      </c>
      <c r="L26" s="54">
        <v>6.8508524229913992E-2</v>
      </c>
      <c r="M26" s="54">
        <v>2.0325812172466352E-2</v>
      </c>
      <c r="N26" s="54">
        <v>2.2739658107028056E-2</v>
      </c>
      <c r="O26" s="54">
        <v>4.3065470279494408E-2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</row>
    <row r="27" spans="1:25">
      <c r="A27" s="45">
        <v>27</v>
      </c>
      <c r="B27" s="49" t="s">
        <v>18</v>
      </c>
      <c r="C27" s="50">
        <v>1211901353.8160565</v>
      </c>
      <c r="D27" s="50">
        <v>393021154.26262057</v>
      </c>
      <c r="E27" s="50">
        <v>343287935.489806</v>
      </c>
      <c r="F27" s="50">
        <v>108511253.68843916</v>
      </c>
      <c r="G27" s="50">
        <v>3680384.7041827822</v>
      </c>
      <c r="H27" s="50">
        <v>217684667.63522959</v>
      </c>
      <c r="I27" s="50">
        <v>9494654.3275904376</v>
      </c>
      <c r="J27" s="50">
        <v>283500.23652999074</v>
      </c>
      <c r="K27" s="50">
        <v>721128.47504065419</v>
      </c>
      <c r="L27" s="50">
        <v>83025573.262172878</v>
      </c>
      <c r="M27" s="50">
        <v>24632879.289222851</v>
      </c>
      <c r="N27" s="50">
        <v>27558222.445221566</v>
      </c>
      <c r="O27" s="50">
        <v>52191101.734444417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</row>
    <row r="28" spans="1:25">
      <c r="A28" s="45">
        <v>28</v>
      </c>
      <c r="B28" s="49" t="s">
        <v>99</v>
      </c>
      <c r="C28" s="56">
        <v>12.370599690994547</v>
      </c>
      <c r="D28" s="56">
        <v>6.8110845288068171</v>
      </c>
      <c r="E28" s="56">
        <v>19.814413813173331</v>
      </c>
      <c r="F28" s="56">
        <v>22.0550762330612</v>
      </c>
      <c r="G28" s="56">
        <v>15.602362386230023</v>
      </c>
      <c r="H28" s="56">
        <v>26.541240834070365</v>
      </c>
      <c r="I28" s="56">
        <v>11.098468662978028</v>
      </c>
      <c r="J28" s="56">
        <v>36.575956203069374</v>
      </c>
      <c r="K28" s="56">
        <v>16.46538915885278</v>
      </c>
      <c r="L28" s="56">
        <v>13.467530699368208</v>
      </c>
      <c r="M28" s="56">
        <v>18.892027684532028</v>
      </c>
      <c r="N28" s="56">
        <v>22.879581156765266</v>
      </c>
      <c r="O28" s="56">
        <v>20.806806505297374</v>
      </c>
      <c r="P28" s="49"/>
      <c r="Q28" s="49"/>
      <c r="R28" s="49"/>
      <c r="S28" s="49"/>
      <c r="T28" s="49"/>
      <c r="U28" s="49"/>
      <c r="V28" s="49"/>
      <c r="W28" s="49"/>
      <c r="X28" s="49"/>
      <c r="Y28" s="49"/>
    </row>
    <row r="29" spans="1:25">
      <c r="A29" s="45">
        <v>29</v>
      </c>
      <c r="B29" s="49" t="s">
        <v>19</v>
      </c>
      <c r="C29" s="57">
        <v>5.434540904780126E-2</v>
      </c>
      <c r="D29" s="57">
        <v>5.9348634427306521E-2</v>
      </c>
      <c r="E29" s="57">
        <v>5.6785898429370957E-2</v>
      </c>
      <c r="F29" s="57">
        <v>5.2246344981000559E-2</v>
      </c>
      <c r="G29" s="57">
        <v>4.3312868742571974E-2</v>
      </c>
      <c r="H29" s="57">
        <v>4.7521258934346541E-2</v>
      </c>
      <c r="I29" s="57">
        <v>5.0697640563860932E-2</v>
      </c>
      <c r="J29" s="57">
        <v>5.0063941671228462E-2</v>
      </c>
      <c r="K29" s="57">
        <v>4.5880650063289653E-2</v>
      </c>
      <c r="L29" s="57">
        <v>5.8496472627982021E-2</v>
      </c>
      <c r="M29" s="57">
        <v>4.5283476159877281E-2</v>
      </c>
      <c r="N29" s="57">
        <v>3.8392611617641056E-2</v>
      </c>
      <c r="O29" s="57">
        <v>4.136337923060026E-2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</row>
    <row r="30" spans="1:25">
      <c r="A30" s="45">
        <v>30</v>
      </c>
      <c r="B30" s="49" t="s">
        <v>20</v>
      </c>
      <c r="C30" s="56">
        <v>1460.5379850922088</v>
      </c>
      <c r="D30" s="56">
        <v>545.90845936065091</v>
      </c>
      <c r="E30" s="56">
        <v>21582.291933220546</v>
      </c>
      <c r="F30" s="56">
        <v>365357.75652673119</v>
      </c>
      <c r="G30" s="56">
        <v>387.89889377980421</v>
      </c>
      <c r="H30" s="56">
        <v>1432135.9712844051</v>
      </c>
      <c r="I30" s="56">
        <v>3262.7678101685351</v>
      </c>
      <c r="J30" s="56">
        <v>114.40687511299062</v>
      </c>
      <c r="K30" s="56">
        <v>1337.9006958082639</v>
      </c>
      <c r="L30" s="56">
        <v>1063.7212789188345</v>
      </c>
      <c r="M30" s="56">
        <v>24632879.289222851</v>
      </c>
      <c r="N30" s="56">
        <v>27558222.445221566</v>
      </c>
      <c r="O30" s="56">
        <v>26095550.867222209</v>
      </c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>
      <c r="A31" s="45">
        <v>31</v>
      </c>
      <c r="B31" s="58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5">
      <c r="A32" s="45">
        <v>32</v>
      </c>
      <c r="B32" s="53" t="s">
        <v>22</v>
      </c>
      <c r="C32" s="54">
        <v>1</v>
      </c>
      <c r="D32" s="54">
        <v>0.36070428934064425</v>
      </c>
      <c r="E32" s="54">
        <v>0.29270942342299255</v>
      </c>
      <c r="F32" s="54">
        <v>8.3214050487775734E-2</v>
      </c>
      <c r="G32" s="54">
        <v>1.5829798136001785E-3</v>
      </c>
      <c r="H32" s="54">
        <v>0.15355157013855869</v>
      </c>
      <c r="I32" s="54">
        <v>6.936026530700602E-3</v>
      </c>
      <c r="J32" s="54">
        <v>1.9766001786452461E-4</v>
      </c>
      <c r="K32" s="54">
        <v>3.3027982786451408E-4</v>
      </c>
      <c r="L32" s="54">
        <v>7.3391244351296625E-2</v>
      </c>
      <c r="M32" s="54">
        <v>1.62193249534811E-2</v>
      </c>
      <c r="N32" s="54">
        <v>1.1163151115221233E-2</v>
      </c>
      <c r="O32" s="54">
        <v>2.7382476068702331E-2</v>
      </c>
      <c r="P32" s="49"/>
      <c r="Q32" s="49"/>
      <c r="R32" s="49"/>
      <c r="S32" s="49"/>
      <c r="T32" s="49"/>
      <c r="U32" s="49"/>
      <c r="V32" s="49"/>
      <c r="W32" s="49"/>
      <c r="X32" s="49"/>
      <c r="Y32" s="49"/>
    </row>
    <row r="33" spans="1:25">
      <c r="A33" s="45">
        <v>33</v>
      </c>
      <c r="B33" s="49" t="s">
        <v>18</v>
      </c>
      <c r="C33" s="50">
        <v>499709178.67969662</v>
      </c>
      <c r="D33" s="50">
        <v>180247244.17265698</v>
      </c>
      <c r="E33" s="50">
        <v>146269585.57051116</v>
      </c>
      <c r="F33" s="50">
        <v>41582824.823857218</v>
      </c>
      <c r="G33" s="50">
        <v>791029.54252068442</v>
      </c>
      <c r="H33" s="50">
        <v>76731128.998916999</v>
      </c>
      <c r="I33" s="50">
        <v>3465996.1209569834</v>
      </c>
      <c r="J33" s="50">
        <v>98772.525184895756</v>
      </c>
      <c r="K33" s="50">
        <v>165043.86151664791</v>
      </c>
      <c r="L33" s="50">
        <v>36674278.43706736</v>
      </c>
      <c r="M33" s="50">
        <v>8104945.5512431487</v>
      </c>
      <c r="N33" s="50">
        <v>5578329.0752645414</v>
      </c>
      <c r="O33" s="50">
        <v>13683274.62650769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</row>
    <row r="34" spans="1:25">
      <c r="A34" s="45">
        <v>34</v>
      </c>
      <c r="B34" s="49" t="s">
        <v>99</v>
      </c>
      <c r="C34" s="56">
        <v>5.1008295286552334</v>
      </c>
      <c r="D34" s="56">
        <v>3.1236975486670659</v>
      </c>
      <c r="E34" s="56">
        <v>8.4426098244327576</v>
      </c>
      <c r="F34" s="56">
        <v>8.4517719619150444</v>
      </c>
      <c r="G34" s="56">
        <v>3.3534346468168894</v>
      </c>
      <c r="H34" s="56">
        <v>9.3554562034794753</v>
      </c>
      <c r="I34" s="56">
        <v>4.0514639087663067</v>
      </c>
      <c r="J34" s="56">
        <v>12.74319767577032</v>
      </c>
      <c r="K34" s="56">
        <v>3.7684150636240124</v>
      </c>
      <c r="L34" s="56">
        <v>5.9489137060064419</v>
      </c>
      <c r="M34" s="56">
        <v>6.2160356464175663</v>
      </c>
      <c r="N34" s="56">
        <v>4.6312795772787103</v>
      </c>
      <c r="O34" s="56">
        <v>5.4550534104685235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</row>
    <row r="35" spans="1:25">
      <c r="A35" s="45">
        <v>35</v>
      </c>
      <c r="B35" s="49" t="s">
        <v>19</v>
      </c>
      <c r="C35" s="57">
        <v>2.2408506793706262E-2</v>
      </c>
      <c r="D35" s="57">
        <v>2.7218452963436033E-2</v>
      </c>
      <c r="E35" s="57">
        <v>2.4195577446268515E-2</v>
      </c>
      <c r="F35" s="57">
        <v>2.0021431300293074E-2</v>
      </c>
      <c r="G35" s="57">
        <v>9.3092873437269855E-3</v>
      </c>
      <c r="H35" s="57">
        <v>1.6750650788104299E-2</v>
      </c>
      <c r="I35" s="57">
        <v>1.8507027162157599E-2</v>
      </c>
      <c r="J35" s="57">
        <v>1.7442461424731309E-2</v>
      </c>
      <c r="K35" s="57">
        <v>1.0500652681774166E-2</v>
      </c>
      <c r="L35" s="57">
        <v>2.5839218453458428E-2</v>
      </c>
      <c r="M35" s="57">
        <v>1.4899602451565531E-2</v>
      </c>
      <c r="N35" s="57">
        <v>7.7714236499735337E-3</v>
      </c>
      <c r="O35" s="57">
        <v>1.0844501431920438E-2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</row>
    <row r="36" spans="1:25">
      <c r="A36" s="45">
        <v>36</v>
      </c>
      <c r="B36" s="49" t="s">
        <v>20</v>
      </c>
      <c r="C36" s="56">
        <v>602.23072997053782</v>
      </c>
      <c r="D36" s="56">
        <v>250.364374291536</v>
      </c>
      <c r="E36" s="56">
        <v>9195.8748629769379</v>
      </c>
      <c r="F36" s="56">
        <v>140009.51119143845</v>
      </c>
      <c r="G36" s="56">
        <v>83.371579102095751</v>
      </c>
      <c r="H36" s="56">
        <v>504810.05920340132</v>
      </c>
      <c r="I36" s="56">
        <v>1191.0639590917469</v>
      </c>
      <c r="J36" s="56">
        <v>39.859776103670605</v>
      </c>
      <c r="K36" s="56">
        <v>306.20382470621132</v>
      </c>
      <c r="L36" s="56">
        <v>469.86981034524882</v>
      </c>
      <c r="M36" s="56">
        <v>8104945.5512431487</v>
      </c>
      <c r="N36" s="56">
        <v>5578329.0752645414</v>
      </c>
      <c r="O36" s="56">
        <v>6841637.3132538451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</row>
    <row r="37" spans="1:25">
      <c r="A37" s="45">
        <v>37</v>
      </c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49"/>
      <c r="Q37" s="49"/>
      <c r="R37" s="49"/>
      <c r="S37" s="49"/>
      <c r="T37" s="49"/>
      <c r="U37" s="49"/>
      <c r="V37" s="49"/>
      <c r="W37" s="49"/>
      <c r="X37" s="49"/>
      <c r="Y37" s="49"/>
    </row>
    <row r="38" spans="1:25">
      <c r="A38" s="45">
        <v>38</v>
      </c>
      <c r="B38" s="53" t="s">
        <v>23</v>
      </c>
      <c r="C38" s="54">
        <v>1</v>
      </c>
      <c r="D38" s="54">
        <v>0.29875912361607287</v>
      </c>
      <c r="E38" s="54">
        <v>0.27663649896402293</v>
      </c>
      <c r="F38" s="54">
        <v>9.39752375849503E-2</v>
      </c>
      <c r="G38" s="54">
        <v>4.0569880750359099E-3</v>
      </c>
      <c r="H38" s="54">
        <v>0.19791503411186021</v>
      </c>
      <c r="I38" s="54">
        <v>8.4649318219189619E-3</v>
      </c>
      <c r="J38" s="54">
        <v>2.5937902408114231E-4</v>
      </c>
      <c r="K38" s="54">
        <v>7.8080696887400586E-4</v>
      </c>
      <c r="L38" s="54">
        <v>6.5082566817349377E-2</v>
      </c>
      <c r="M38" s="54">
        <v>2.3207126271522403E-2</v>
      </c>
      <c r="N38" s="54">
        <v>3.0862306744311875E-2</v>
      </c>
      <c r="O38" s="54">
        <v>5.4069433015834285E-2</v>
      </c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>
      <c r="A39" s="45">
        <v>39</v>
      </c>
      <c r="B39" s="49" t="s">
        <v>18</v>
      </c>
      <c r="C39" s="50">
        <v>712192175.13635981</v>
      </c>
      <c r="D39" s="50">
        <v>212773910.08996356</v>
      </c>
      <c r="E39" s="50">
        <v>197018349.91929483</v>
      </c>
      <c r="F39" s="50">
        <v>66928428.86458195</v>
      </c>
      <c r="G39" s="50">
        <v>2889355.161662098</v>
      </c>
      <c r="H39" s="50">
        <v>140953538.63631257</v>
      </c>
      <c r="I39" s="50">
        <v>6028658.2066334542</v>
      </c>
      <c r="J39" s="50">
        <v>184727.71134509498</v>
      </c>
      <c r="K39" s="50">
        <v>556084.61352400621</v>
      </c>
      <c r="L39" s="50">
        <v>46351294.825105526</v>
      </c>
      <c r="M39" s="50">
        <v>16527933.737979701</v>
      </c>
      <c r="N39" s="50">
        <v>21979893.369957022</v>
      </c>
      <c r="O39" s="50">
        <v>38507827.107936725</v>
      </c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5">
      <c r="A40" s="45">
        <v>40</v>
      </c>
      <c r="B40" s="49" t="s">
        <v>99</v>
      </c>
      <c r="C40" s="56">
        <v>7.2697701623393138</v>
      </c>
      <c r="D40" s="56">
        <v>3.6873869801397507</v>
      </c>
      <c r="E40" s="56">
        <v>11.371803988740574</v>
      </c>
      <c r="F40" s="56">
        <v>13.603304271146156</v>
      </c>
      <c r="G40" s="56">
        <v>12.248927739413135</v>
      </c>
      <c r="H40" s="56">
        <v>17.185784630590888</v>
      </c>
      <c r="I40" s="56">
        <v>7.0470047542117218</v>
      </c>
      <c r="J40" s="56">
        <v>23.832758527299056</v>
      </c>
      <c r="K40" s="56">
        <v>12.696974095228766</v>
      </c>
      <c r="L40" s="56">
        <v>7.5186169933617677</v>
      </c>
      <c r="M40" s="56">
        <v>12.675992038114458</v>
      </c>
      <c r="N40" s="56">
        <v>18.248301579486551</v>
      </c>
      <c r="O40" s="56">
        <v>15.351753094828849</v>
      </c>
      <c r="P40" s="49"/>
      <c r="Q40" s="49"/>
      <c r="R40" s="49"/>
      <c r="S40" s="49"/>
      <c r="T40" s="49"/>
      <c r="U40" s="49"/>
      <c r="V40" s="49"/>
      <c r="W40" s="49"/>
      <c r="X40" s="49"/>
      <c r="Y40" s="49"/>
    </row>
    <row r="41" spans="1:25">
      <c r="A41" s="45">
        <v>41</v>
      </c>
      <c r="B41" s="49" t="s">
        <v>19</v>
      </c>
      <c r="C41" s="57">
        <v>3.1936902254094991E-2</v>
      </c>
      <c r="D41" s="57">
        <v>3.2130181463870484E-2</v>
      </c>
      <c r="E41" s="57">
        <v>3.2590320983102446E-2</v>
      </c>
      <c r="F41" s="57">
        <v>3.2224913680707491E-2</v>
      </c>
      <c r="G41" s="57">
        <v>3.4003581398844997E-2</v>
      </c>
      <c r="H41" s="57">
        <v>3.0770608146242235E-2</v>
      </c>
      <c r="I41" s="57">
        <v>3.2190613401703337E-2</v>
      </c>
      <c r="J41" s="57">
        <v>3.262148024649715E-2</v>
      </c>
      <c r="K41" s="57">
        <v>3.5379997381515482E-2</v>
      </c>
      <c r="L41" s="57">
        <v>3.2657254174523601E-2</v>
      </c>
      <c r="M41" s="57">
        <v>3.0383873708311752E-2</v>
      </c>
      <c r="N41" s="57">
        <v>3.0621187967667524E-2</v>
      </c>
      <c r="O41" s="57">
        <v>3.0518877798679823E-2</v>
      </c>
      <c r="P41" s="49"/>
      <c r="Q41" s="49"/>
      <c r="R41" s="49"/>
      <c r="S41" s="49"/>
      <c r="T41" s="49"/>
      <c r="U41" s="49"/>
      <c r="V41" s="49"/>
      <c r="W41" s="49"/>
      <c r="X41" s="49"/>
      <c r="Y41" s="49"/>
    </row>
    <row r="42" spans="1:25">
      <c r="A42" s="45">
        <v>42</v>
      </c>
      <c r="B42" s="49" t="s">
        <v>20</v>
      </c>
      <c r="C42" s="56">
        <v>858.30725512167101</v>
      </c>
      <c r="D42" s="56">
        <v>295.54408506911489</v>
      </c>
      <c r="E42" s="56">
        <v>12386.417070243608</v>
      </c>
      <c r="F42" s="56">
        <v>225348.24533529277</v>
      </c>
      <c r="G42" s="56">
        <v>304.52731467770849</v>
      </c>
      <c r="H42" s="56">
        <v>927325.91208100377</v>
      </c>
      <c r="I42" s="56">
        <v>2071.7038510767884</v>
      </c>
      <c r="J42" s="56">
        <v>74.547099009320007</v>
      </c>
      <c r="K42" s="56">
        <v>1031.6968711020525</v>
      </c>
      <c r="L42" s="56">
        <v>593.85146857358586</v>
      </c>
      <c r="M42" s="56">
        <v>16527933.737979701</v>
      </c>
      <c r="N42" s="56">
        <v>21979893.369957022</v>
      </c>
      <c r="O42" s="56">
        <v>19253913.553968363</v>
      </c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>
      <c r="A43" s="45">
        <v>43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6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>
      <c r="A44" s="45">
        <v>44</v>
      </c>
      <c r="B44" s="53" t="s">
        <v>24</v>
      </c>
      <c r="C44" s="54">
        <v>1</v>
      </c>
      <c r="D44" s="54">
        <v>0.34321001560035658</v>
      </c>
      <c r="E44" s="54">
        <v>0.29046571371788088</v>
      </c>
      <c r="F44" s="54">
        <v>8.6028112528424086E-2</v>
      </c>
      <c r="G44" s="54">
        <v>2.2745581656855736E-3</v>
      </c>
      <c r="H44" s="54">
        <v>0.16585183645859619</v>
      </c>
      <c r="I44" s="54">
        <v>7.2150760200231827E-3</v>
      </c>
      <c r="J44" s="54">
        <v>2.1094406488220678E-4</v>
      </c>
      <c r="K44" s="54">
        <v>4.8295297794659169E-4</v>
      </c>
      <c r="L44" s="54">
        <v>7.1124831814307857E-2</v>
      </c>
      <c r="M44" s="54">
        <v>1.7540689093832822E-2</v>
      </c>
      <c r="N44" s="54">
        <v>1.5595269558064033E-2</v>
      </c>
      <c r="O44" s="54">
        <v>3.3135958651896856E-2</v>
      </c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>
      <c r="A45" s="45">
        <v>45</v>
      </c>
      <c r="B45" s="49" t="s">
        <v>18</v>
      </c>
      <c r="C45" s="50">
        <v>262866714.90412641</v>
      </c>
      <c r="D45" s="50">
        <v>90218489.323059708</v>
      </c>
      <c r="E45" s="50">
        <v>76353767.957301795</v>
      </c>
      <c r="F45" s="64">
        <v>22613927.329749361</v>
      </c>
      <c r="G45" s="64">
        <v>597905.63287212246</v>
      </c>
      <c r="H45" s="64">
        <v>43596927.410687603</v>
      </c>
      <c r="I45" s="50">
        <v>1896603.3311670329</v>
      </c>
      <c r="J45" s="50">
        <v>55450.173364108588</v>
      </c>
      <c r="K45" s="50">
        <v>126952.26276598556</v>
      </c>
      <c r="L45" s="50">
        <v>18696350.887135603</v>
      </c>
      <c r="M45" s="50">
        <v>4610863.3192504719</v>
      </c>
      <c r="N45" s="50">
        <v>4099477.2767726197</v>
      </c>
      <c r="O45" s="50">
        <v>8710340.596023092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>
      <c r="A46" s="45">
        <v>46</v>
      </c>
      <c r="B46" s="49" t="s">
        <v>99</v>
      </c>
      <c r="C46" s="56">
        <v>2.6832372881888058</v>
      </c>
      <c r="D46" s="56">
        <v>1.5634928302867117</v>
      </c>
      <c r="E46" s="56">
        <v>4.4071026042391113</v>
      </c>
      <c r="F46" s="108">
        <v>4.5963148911592153</v>
      </c>
      <c r="G46" s="108">
        <v>2.5347188151925759</v>
      </c>
      <c r="H46" s="108">
        <v>5.3155629314762001</v>
      </c>
      <c r="I46" s="56">
        <v>2.2169730367002196</v>
      </c>
      <c r="J46" s="56">
        <v>7.1539379904668543</v>
      </c>
      <c r="K46" s="56">
        <v>2.8986768424600688</v>
      </c>
      <c r="L46" s="56">
        <v>3.0327243720866663</v>
      </c>
      <c r="M46" s="56">
        <v>3.5362718443955545</v>
      </c>
      <c r="N46" s="56">
        <v>3.4034968416657656</v>
      </c>
      <c r="O46" s="56">
        <v>3.4725147650424155</v>
      </c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>
      <c r="A47" s="45">
        <v>47</v>
      </c>
      <c r="B47" s="49" t="s">
        <v>19</v>
      </c>
      <c r="C47" s="57">
        <v>1.1787757395875297E-2</v>
      </c>
      <c r="D47" s="57">
        <v>1.362355202346259E-2</v>
      </c>
      <c r="E47" s="57">
        <v>1.2630264170911568E-2</v>
      </c>
      <c r="F47" s="57">
        <v>1.0888225953390113E-2</v>
      </c>
      <c r="G47" s="57">
        <v>7.0364948989171004E-3</v>
      </c>
      <c r="H47" s="57">
        <v>9.5173486434829806E-3</v>
      </c>
      <c r="I47" s="57">
        <v>1.0127100014196031E-2</v>
      </c>
      <c r="J47" s="57">
        <v>9.792070295738772E-3</v>
      </c>
      <c r="K47" s="57">
        <v>8.0771354124944388E-3</v>
      </c>
      <c r="L47" s="57">
        <v>1.3172695290629933E-2</v>
      </c>
      <c r="M47" s="57">
        <v>8.4763099247225169E-3</v>
      </c>
      <c r="N47" s="57">
        <v>5.711168027448971E-3</v>
      </c>
      <c r="O47" s="57">
        <v>6.9032672108398294E-3</v>
      </c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>
      <c r="A48" s="45">
        <v>48</v>
      </c>
      <c r="B48" s="49" t="s">
        <v>20</v>
      </c>
      <c r="C48" s="56">
        <v>316.7970898992441</v>
      </c>
      <c r="D48" s="56">
        <v>125.31395823871313</v>
      </c>
      <c r="E48" s="56">
        <v>4800.3123322835281</v>
      </c>
      <c r="F48" s="56">
        <v>76141.169460435558</v>
      </c>
      <c r="G48" s="56">
        <v>63.017035505071931</v>
      </c>
      <c r="H48" s="56">
        <v>286821.89085978689</v>
      </c>
      <c r="I48" s="56">
        <v>651.75372205052679</v>
      </c>
      <c r="J48" s="56">
        <v>22.376986829745192</v>
      </c>
      <c r="K48" s="56">
        <v>235.53295503893426</v>
      </c>
      <c r="L48" s="56">
        <v>239.53711483543793</v>
      </c>
      <c r="M48" s="56">
        <v>4610863.3192504719</v>
      </c>
      <c r="N48" s="56">
        <v>4099477.2767726197</v>
      </c>
      <c r="O48" s="56">
        <v>4355170.298011546</v>
      </c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>
      <c r="A49" s="45">
        <v>49</v>
      </c>
      <c r="B49" s="49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>
      <c r="A50" s="45">
        <v>50</v>
      </c>
      <c r="B50" s="53" t="s">
        <v>25</v>
      </c>
      <c r="C50" s="54">
        <v>1</v>
      </c>
      <c r="D50" s="54">
        <v>0.35813963786522174</v>
      </c>
      <c r="E50" s="54">
        <v>0.29276096589028627</v>
      </c>
      <c r="F50" s="54">
        <v>8.3189965928469542E-2</v>
      </c>
      <c r="G50" s="54">
        <v>1.5610397064485231E-3</v>
      </c>
      <c r="H50" s="54">
        <v>0.15647465163021704</v>
      </c>
      <c r="I50" s="54">
        <v>6.8947989667210814E-3</v>
      </c>
      <c r="J50" s="54">
        <v>1.955999325744168E-4</v>
      </c>
      <c r="K50" s="54">
        <v>3.2625665352946755E-4</v>
      </c>
      <c r="L50" s="54">
        <v>7.2678140273821232E-2</v>
      </c>
      <c r="M50" s="54">
        <v>1.6252839652947007E-2</v>
      </c>
      <c r="N50" s="54">
        <v>1.1526103499763664E-2</v>
      </c>
      <c r="O50" s="54">
        <v>2.7778943152710671E-2</v>
      </c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>
      <c r="A51" s="45">
        <v>51</v>
      </c>
      <c r="B51" s="49" t="s">
        <v>18</v>
      </c>
      <c r="C51" s="50">
        <v>201043518.39591664</v>
      </c>
      <c r="D51" s="50">
        <v>72001652.873463631</v>
      </c>
      <c r="E51" s="50">
        <v>58857694.631570093</v>
      </c>
      <c r="F51" s="50">
        <v>16724803.445495944</v>
      </c>
      <c r="G51" s="50">
        <v>313836.91494013998</v>
      </c>
      <c r="H51" s="50">
        <v>31458214.503514186</v>
      </c>
      <c r="I51" s="50">
        <v>1386154.6429021368</v>
      </c>
      <c r="J51" s="50">
        <v>39324.098642764817</v>
      </c>
      <c r="K51" s="50">
        <v>65591.78552564171</v>
      </c>
      <c r="L51" s="50">
        <v>14611469.031120989</v>
      </c>
      <c r="M51" s="50">
        <v>3267528.0677531352</v>
      </c>
      <c r="N51" s="50">
        <v>2317248.4009879753</v>
      </c>
      <c r="O51" s="50">
        <v>5584776.4687411105</v>
      </c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>
      <c r="A52" s="45">
        <v>52</v>
      </c>
      <c r="B52" s="49" t="s">
        <v>99</v>
      </c>
      <c r="C52" s="56">
        <v>2.0521710605519026</v>
      </c>
      <c r="D52" s="56">
        <v>1.2477937602495328</v>
      </c>
      <c r="E52" s="56">
        <v>3.3972377032572756</v>
      </c>
      <c r="F52" s="56">
        <v>3.3993415653686885</v>
      </c>
      <c r="G52" s="56">
        <v>1.3304580011724034</v>
      </c>
      <c r="H52" s="56">
        <v>3.8355482561900489</v>
      </c>
      <c r="I52" s="56">
        <v>1.6203005749862911</v>
      </c>
      <c r="J52" s="56">
        <v>5.0734226090523569</v>
      </c>
      <c r="K52" s="56">
        <v>1.4976447494225105</v>
      </c>
      <c r="L52" s="56">
        <v>2.3701180251789302</v>
      </c>
      <c r="M52" s="56">
        <v>2.5060095489115359</v>
      </c>
      <c r="N52" s="56">
        <v>1.9238422563782547</v>
      </c>
      <c r="O52" s="56">
        <v>2.2264592909282301</v>
      </c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>
      <c r="A53" s="45">
        <v>53</v>
      </c>
      <c r="B53" s="49" t="s">
        <v>19</v>
      </c>
      <c r="C53" s="57">
        <v>9.0154138447258256E-3</v>
      </c>
      <c r="D53" s="57">
        <v>1.0872696617479331E-2</v>
      </c>
      <c r="E53" s="57">
        <v>9.736104079412139E-3</v>
      </c>
      <c r="F53" s="57">
        <v>8.0527117773582964E-3</v>
      </c>
      <c r="G53" s="57">
        <v>3.6934120196530735E-3</v>
      </c>
      <c r="H53" s="57">
        <v>6.8674288054992837E-3</v>
      </c>
      <c r="I53" s="57">
        <v>7.4015090415212549E-3</v>
      </c>
      <c r="J53" s="57">
        <v>6.9443306461465558E-3</v>
      </c>
      <c r="K53" s="57">
        <v>4.1731728296523826E-3</v>
      </c>
      <c r="L53" s="57">
        <v>1.0294652173428509E-2</v>
      </c>
      <c r="M53" s="57">
        <v>6.0068101507957002E-3</v>
      </c>
      <c r="N53" s="57">
        <v>3.2282640165769167E-3</v>
      </c>
      <c r="O53" s="57">
        <v>4.4261419919828064E-3</v>
      </c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>
      <c r="A54" s="45">
        <v>54</v>
      </c>
      <c r="B54" s="49" t="s">
        <v>20</v>
      </c>
      <c r="C54" s="56">
        <v>242.29009593002584</v>
      </c>
      <c r="D54" s="56">
        <v>100.01067618184251</v>
      </c>
      <c r="E54" s="56">
        <v>3700.3454439563743</v>
      </c>
      <c r="F54" s="56">
        <v>56312.469513454358</v>
      </c>
      <c r="G54" s="56">
        <v>33.077246515613403</v>
      </c>
      <c r="H54" s="56">
        <v>206961.93752311965</v>
      </c>
      <c r="I54" s="56">
        <v>476.34180168458306</v>
      </c>
      <c r="J54" s="56">
        <v>15.869289202084268</v>
      </c>
      <c r="K54" s="56">
        <v>121.69162435183991</v>
      </c>
      <c r="L54" s="56">
        <v>187.20172489008596</v>
      </c>
      <c r="M54" s="56">
        <v>3267528.0677531352</v>
      </c>
      <c r="N54" s="56">
        <v>2317248.4009879753</v>
      </c>
      <c r="O54" s="56">
        <v>2792388.2343705553</v>
      </c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>
      <c r="A55" s="45">
        <v>55</v>
      </c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>
      <c r="A56" s="45">
        <v>56</v>
      </c>
      <c r="B56" s="53" t="s">
        <v>26</v>
      </c>
      <c r="C56" s="54">
        <v>1</v>
      </c>
      <c r="D56" s="54">
        <v>0.29466021620504518</v>
      </c>
      <c r="E56" s="54">
        <v>0.283001758464694</v>
      </c>
      <c r="F56" s="54">
        <v>9.525751201608243E-2</v>
      </c>
      <c r="G56" s="54">
        <v>4.5948565259685305E-3</v>
      </c>
      <c r="H56" s="54">
        <v>0.19634560476926272</v>
      </c>
      <c r="I56" s="54">
        <v>8.2565884181855839E-3</v>
      </c>
      <c r="J56" s="54">
        <v>2.6084181394927267E-4</v>
      </c>
      <c r="K56" s="54">
        <v>9.9251544251995364E-4</v>
      </c>
      <c r="L56" s="54">
        <v>6.6073611309828723E-2</v>
      </c>
      <c r="M56" s="54">
        <v>2.1728660557351641E-2</v>
      </c>
      <c r="N56" s="54">
        <v>2.8827834477112076E-2</v>
      </c>
      <c r="O56" s="54">
        <v>5.0556495034463717E-2</v>
      </c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>
      <c r="A57" s="45">
        <v>57</v>
      </c>
      <c r="B57" s="49" t="s">
        <v>18</v>
      </c>
      <c r="C57" s="50">
        <v>61823196.508209765</v>
      </c>
      <c r="D57" s="50">
        <v>18216836.449596085</v>
      </c>
      <c r="E57" s="50">
        <v>17496073.325731695</v>
      </c>
      <c r="F57" s="50">
        <v>5889123.8842534171</v>
      </c>
      <c r="G57" s="50">
        <v>284068.71793198248</v>
      </c>
      <c r="H57" s="50">
        <v>12138712.907173418</v>
      </c>
      <c r="I57" s="50">
        <v>510448.68826489622</v>
      </c>
      <c r="J57" s="50">
        <v>16126.074721343773</v>
      </c>
      <c r="K57" s="50">
        <v>61360.477240343862</v>
      </c>
      <c r="L57" s="50">
        <v>4084881.8560146121</v>
      </c>
      <c r="M57" s="50">
        <v>1343335.2514973371</v>
      </c>
      <c r="N57" s="50">
        <v>1782228.8757846444</v>
      </c>
      <c r="O57" s="50">
        <v>3125564.1272819815</v>
      </c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>
      <c r="A58" s="45">
        <v>58</v>
      </c>
      <c r="B58" s="49" t="s">
        <v>99</v>
      </c>
      <c r="C58" s="56">
        <v>0.63106622763690345</v>
      </c>
      <c r="D58" s="56">
        <v>0.31569907003717906</v>
      </c>
      <c r="E58" s="56">
        <v>1.0098649009818352</v>
      </c>
      <c r="F58" s="56">
        <v>1.1969733257905268</v>
      </c>
      <c r="G58" s="56">
        <v>1.2042608140201727</v>
      </c>
      <c r="H58" s="56">
        <v>1.4800146752861514</v>
      </c>
      <c r="I58" s="56">
        <v>0.59667246171392851</v>
      </c>
      <c r="J58" s="56">
        <v>2.0805153814144979</v>
      </c>
      <c r="K58" s="56">
        <v>1.4010320930375586</v>
      </c>
      <c r="L58" s="56">
        <v>0.66260634690773601</v>
      </c>
      <c r="M58" s="56">
        <v>1.030262295484019</v>
      </c>
      <c r="N58" s="56">
        <v>1.4796545852875109</v>
      </c>
      <c r="O58" s="56">
        <v>1.2460554741141858</v>
      </c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>
      <c r="A59" s="45">
        <v>59</v>
      </c>
      <c r="B59" s="49" t="s">
        <v>19</v>
      </c>
      <c r="C59" s="57">
        <v>2.7723435511494716E-3</v>
      </c>
      <c r="D59" s="57">
        <v>2.75085540598326E-3</v>
      </c>
      <c r="E59" s="57">
        <v>2.8941600914994276E-3</v>
      </c>
      <c r="F59" s="57">
        <v>2.8355141760318171E-3</v>
      </c>
      <c r="G59" s="57">
        <v>3.3430828792640269E-3</v>
      </c>
      <c r="H59" s="57">
        <v>2.6499198379836965E-3</v>
      </c>
      <c r="I59" s="57">
        <v>2.7255909726747775E-3</v>
      </c>
      <c r="J59" s="57">
        <v>2.847739649592217E-3</v>
      </c>
      <c r="K59" s="57">
        <v>3.9039625828420563E-3</v>
      </c>
      <c r="L59" s="57">
        <v>2.8780431172014229E-3</v>
      </c>
      <c r="M59" s="57">
        <v>2.4694997739268176E-3</v>
      </c>
      <c r="N59" s="57">
        <v>2.4829040108720547E-3</v>
      </c>
      <c r="O59" s="57">
        <v>2.4771252188570225E-3</v>
      </c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>
      <c r="A60" s="45">
        <v>60</v>
      </c>
      <c r="B60" s="49" t="s">
        <v>20</v>
      </c>
      <c r="C60" s="56">
        <v>74.506993969218271</v>
      </c>
      <c r="D60" s="56">
        <v>25.303282056870625</v>
      </c>
      <c r="E60" s="56">
        <v>1099.9668883271529</v>
      </c>
      <c r="F60" s="56">
        <v>19828.699946981204</v>
      </c>
      <c r="G60" s="56">
        <v>29.939788989458524</v>
      </c>
      <c r="H60" s="56">
        <v>79859.953336667226</v>
      </c>
      <c r="I60" s="56">
        <v>175.41192036594373</v>
      </c>
      <c r="J60" s="56">
        <v>6.5076976276609253</v>
      </c>
      <c r="K60" s="56">
        <v>113.84133068709437</v>
      </c>
      <c r="L60" s="56">
        <v>52.33538994535197</v>
      </c>
      <c r="M60" s="56">
        <v>1343335.2514973371</v>
      </c>
      <c r="N60" s="56">
        <v>1782228.8757846444</v>
      </c>
      <c r="O60" s="56">
        <v>1562782.0636409908</v>
      </c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>
      <c r="A61" s="45">
        <v>61</v>
      </c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>
      <c r="A62" s="45">
        <v>62</v>
      </c>
      <c r="B62" s="53" t="s">
        <v>27</v>
      </c>
      <c r="C62" s="54">
        <v>1</v>
      </c>
      <c r="D62" s="54">
        <v>0.57929677568470384</v>
      </c>
      <c r="E62" s="54">
        <v>0.23516010656540834</v>
      </c>
      <c r="F62" s="54">
        <v>6.2868864042712108E-2</v>
      </c>
      <c r="G62" s="54">
        <v>2.0229905204206325E-2</v>
      </c>
      <c r="H62" s="54">
        <v>8.9646847142479014E-4</v>
      </c>
      <c r="I62" s="54">
        <v>1.1100748442598127E-2</v>
      </c>
      <c r="J62" s="54">
        <v>5.0383594958836888E-4</v>
      </c>
      <c r="K62" s="54">
        <v>3.4026980326279854E-4</v>
      </c>
      <c r="L62" s="54">
        <v>8.8991270202796402E-2</v>
      </c>
      <c r="M62" s="54">
        <v>2.9343423376180177E-4</v>
      </c>
      <c r="N62" s="54">
        <v>3.1832139953721081E-4</v>
      </c>
      <c r="O62" s="54">
        <v>6.1175563329901258E-4</v>
      </c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>
      <c r="A63" s="45">
        <v>63</v>
      </c>
      <c r="B63" s="49" t="s">
        <v>18</v>
      </c>
      <c r="C63" s="50">
        <v>350982106.43930393</v>
      </c>
      <c r="D63" s="50">
        <v>203322802.5833143</v>
      </c>
      <c r="E63" s="50">
        <v>82536989.552818209</v>
      </c>
      <c r="F63" s="50">
        <v>22065846.331157308</v>
      </c>
      <c r="G63" s="50">
        <v>7100334.7416397734</v>
      </c>
      <c r="H63" s="50">
        <v>314644.39245709579</v>
      </c>
      <c r="I63" s="50">
        <v>3896164.0714359134</v>
      </c>
      <c r="J63" s="50">
        <v>176837.40288637264</v>
      </c>
      <c r="K63" s="50">
        <v>119428.61230686457</v>
      </c>
      <c r="L63" s="50">
        <v>31234343.470486745</v>
      </c>
      <c r="M63" s="50">
        <v>102990.1654671203</v>
      </c>
      <c r="N63" s="50">
        <v>111725.11533427752</v>
      </c>
      <c r="O63" s="50">
        <v>214715.28080139781</v>
      </c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>
      <c r="A64" s="45">
        <v>64</v>
      </c>
      <c r="B64" s="49" t="s">
        <v>99</v>
      </c>
      <c r="C64" s="56">
        <v>3.5826836266755091</v>
      </c>
      <c r="D64" s="56">
        <v>3.5235986155174879</v>
      </c>
      <c r="E64" s="56">
        <v>4.7639951679620509</v>
      </c>
      <c r="F64" s="56">
        <v>4.4849166002451009</v>
      </c>
      <c r="G64" s="56">
        <v>30.100656482105848</v>
      </c>
      <c r="H64" s="56">
        <v>3.8363072089611962E-2</v>
      </c>
      <c r="I64" s="56">
        <v>4.5542948021812002</v>
      </c>
      <c r="J64" s="56">
        <v>22.814785561394999</v>
      </c>
      <c r="K64" s="56">
        <v>2.7268907641227451</v>
      </c>
      <c r="L64" s="56">
        <v>5.0665049699216285</v>
      </c>
      <c r="M64" s="56">
        <v>7.8987642264403607E-2</v>
      </c>
      <c r="N64" s="56">
        <v>9.275721061547626E-2</v>
      </c>
      <c r="O64" s="56">
        <v>8.5599635817169326E-2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>
      <c r="A65" s="45">
        <v>65</v>
      </c>
      <c r="B65" s="49" t="s">
        <v>19</v>
      </c>
      <c r="C65" s="57">
        <v>1.5739124379093649E-2</v>
      </c>
      <c r="D65" s="57">
        <v>3.0703005551679017E-2</v>
      </c>
      <c r="E65" s="57">
        <v>1.3653078424457378E-2</v>
      </c>
      <c r="F65" s="57">
        <v>1.0624334163768089E-2</v>
      </c>
      <c r="G65" s="57">
        <v>8.356079361580071E-2</v>
      </c>
      <c r="H65" s="57">
        <v>6.8687876866225167E-5</v>
      </c>
      <c r="I65" s="57">
        <v>2.0803951239962135E-2</v>
      </c>
      <c r="J65" s="57">
        <v>3.1228113005324895E-2</v>
      </c>
      <c r="K65" s="57">
        <v>7.5984551414179447E-3</v>
      </c>
      <c r="L65" s="57">
        <v>2.2006459529099787E-2</v>
      </c>
      <c r="M65" s="57">
        <v>1.8933039243498428E-4</v>
      </c>
      <c r="N65" s="57">
        <v>1.5564933367858894E-4</v>
      </c>
      <c r="O65" s="57">
        <v>1.7016980464567663E-4</v>
      </c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>
      <c r="A66" s="45">
        <v>66</v>
      </c>
      <c r="B66" s="49" t="s">
        <v>20</v>
      </c>
      <c r="C66" s="56">
        <v>422.99044961714475</v>
      </c>
      <c r="D66" s="56">
        <v>282.41644681797084</v>
      </c>
      <c r="E66" s="56">
        <v>5189.0475011202197</v>
      </c>
      <c r="F66" s="56">
        <v>74295.778892785544</v>
      </c>
      <c r="G66" s="56">
        <v>748.34893988614817</v>
      </c>
      <c r="H66" s="56">
        <v>2070.0288977440514</v>
      </c>
      <c r="I66" s="56">
        <v>1338.8879970570149</v>
      </c>
      <c r="J66" s="56">
        <v>71.36295515995667</v>
      </c>
      <c r="K66" s="56">
        <v>221.57441986431274</v>
      </c>
      <c r="L66" s="56">
        <v>400.17351855797091</v>
      </c>
      <c r="M66" s="56">
        <v>102990.1654671203</v>
      </c>
      <c r="N66" s="56">
        <v>111725.11533427752</v>
      </c>
      <c r="O66" s="56">
        <v>107357.6404006989</v>
      </c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>
      <c r="A67" s="45">
        <v>67</v>
      </c>
      <c r="B67" s="49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>
      <c r="A68" s="45">
        <v>68</v>
      </c>
      <c r="B68" s="53" t="s">
        <v>28</v>
      </c>
      <c r="C68" s="54">
        <v>1</v>
      </c>
      <c r="D68" s="54">
        <v>0.49494574990907614</v>
      </c>
      <c r="E68" s="54">
        <v>0.31532304186990295</v>
      </c>
      <c r="F68" s="54">
        <v>8.7988161344548926E-2</v>
      </c>
      <c r="G68" s="54">
        <v>2.3037542356192293E-3</v>
      </c>
      <c r="H68" s="54">
        <v>-7.7010785824715002E-4</v>
      </c>
      <c r="I68" s="54">
        <v>1.1494532237523383E-2</v>
      </c>
      <c r="J68" s="54">
        <v>2.0032260935198243E-4</v>
      </c>
      <c r="K68" s="54">
        <v>1.8388827640455975E-4</v>
      </c>
      <c r="L68" s="54">
        <v>8.7969371376163064E-2</v>
      </c>
      <c r="M68" s="54">
        <v>1.6972146494727722E-4</v>
      </c>
      <c r="N68" s="54">
        <v>1.9156453470959279E-4</v>
      </c>
      <c r="O68" s="54">
        <v>3.6128599965686996E-4</v>
      </c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>
      <c r="A69" s="45">
        <v>69</v>
      </c>
      <c r="B69" s="49" t="s">
        <v>18</v>
      </c>
      <c r="C69" s="50">
        <v>71533972.908184364</v>
      </c>
      <c r="D69" s="50">
        <v>35405435.865016848</v>
      </c>
      <c r="E69" s="50">
        <v>22556309.934447922</v>
      </c>
      <c r="F69" s="50">
        <v>6294142.7498619175</v>
      </c>
      <c r="G69" s="50">
        <v>164796.69307790091</v>
      </c>
      <c r="H69" s="50">
        <v>-55088.87466823151</v>
      </c>
      <c r="I69" s="50">
        <v>822249.55767124949</v>
      </c>
      <c r="J69" s="50">
        <v>14329.872110281511</v>
      </c>
      <c r="K69" s="50">
        <v>13154.258982456495</v>
      </c>
      <c r="L69" s="50">
        <v>6292798.6287724581</v>
      </c>
      <c r="M69" s="50">
        <v>12140.850675475891</v>
      </c>
      <c r="N69" s="50">
        <v>13703.372236084953</v>
      </c>
      <c r="O69" s="50">
        <v>25844.222911560842</v>
      </c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>
      <c r="A70" s="45">
        <v>70</v>
      </c>
      <c r="B70" s="49" t="s">
        <v>99</v>
      </c>
      <c r="C70" s="56">
        <v>0.73018991221286444</v>
      </c>
      <c r="D70" s="56">
        <v>0.61357871921250295</v>
      </c>
      <c r="E70" s="56">
        <v>1.3019393137182234</v>
      </c>
      <c r="F70" s="56">
        <v>1.2792940220610847</v>
      </c>
      <c r="G70" s="56">
        <v>0.69862743493405144</v>
      </c>
      <c r="H70" s="56">
        <v>-6.716720592823338E-3</v>
      </c>
      <c r="I70" s="56">
        <v>0.96114198938697315</v>
      </c>
      <c r="J70" s="56">
        <v>1.8487772042680313</v>
      </c>
      <c r="K70" s="56">
        <v>0.30034869061337582</v>
      </c>
      <c r="L70" s="56">
        <v>1.0207512623890225</v>
      </c>
      <c r="M70" s="56">
        <v>9.3113470163924232E-3</v>
      </c>
      <c r="N70" s="56">
        <v>1.1376910024588084E-2</v>
      </c>
      <c r="O70" s="56">
        <v>1.0303207396093951E-2</v>
      </c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>
      <c r="A71" s="45">
        <v>71</v>
      </c>
      <c r="B71" s="49" t="s">
        <v>19</v>
      </c>
      <c r="C71" s="57">
        <v>3.2078048318606527E-3</v>
      </c>
      <c r="D71" s="57">
        <v>5.3464406358346974E-3</v>
      </c>
      <c r="E71" s="57">
        <v>3.7312127589086415E-3</v>
      </c>
      <c r="F71" s="57">
        <v>3.0305239529638266E-3</v>
      </c>
      <c r="G71" s="57">
        <v>1.9394215850263871E-3</v>
      </c>
      <c r="H71" s="57">
        <v>-1.2026077472289185E-5</v>
      </c>
      <c r="I71" s="57">
        <v>4.3904823799087991E-3</v>
      </c>
      <c r="J71" s="57">
        <v>2.5305442078860634E-3</v>
      </c>
      <c r="K71" s="57">
        <v>8.369187656637006E-4</v>
      </c>
      <c r="L71" s="57">
        <v>4.4336522866154447E-3</v>
      </c>
      <c r="M71" s="57">
        <v>2.2318946789305185E-5</v>
      </c>
      <c r="N71" s="57">
        <v>1.9090790385981489E-5</v>
      </c>
      <c r="O71" s="57">
        <v>2.0482502911134203E-5</v>
      </c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>
      <c r="A72" s="45">
        <v>72</v>
      </c>
      <c r="B72" s="49" t="s">
        <v>20</v>
      </c>
      <c r="C72" s="56">
        <v>86.210056889513154</v>
      </c>
      <c r="D72" s="56">
        <v>49.178337441725695</v>
      </c>
      <c r="E72" s="56">
        <v>1418.1007125894582</v>
      </c>
      <c r="F72" s="56">
        <v>21192.399831184906</v>
      </c>
      <c r="G72" s="56">
        <v>17.368960063016537</v>
      </c>
      <c r="H72" s="56">
        <v>-362.42680702783889</v>
      </c>
      <c r="I72" s="56">
        <v>282.55998545403764</v>
      </c>
      <c r="J72" s="56">
        <v>5.7828378169013357</v>
      </c>
      <c r="K72" s="56">
        <v>24.404933177099249</v>
      </c>
      <c r="L72" s="56">
        <v>80.623156725932176</v>
      </c>
      <c r="M72" s="56">
        <v>12140.850675475891</v>
      </c>
      <c r="N72" s="56">
        <v>13703.372236084953</v>
      </c>
      <c r="O72" s="50">
        <v>12922.111455780421</v>
      </c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>
      <c r="A73" s="45">
        <v>73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>
      <c r="A74" s="45">
        <v>74</v>
      </c>
      <c r="B74" s="53" t="s">
        <v>29</v>
      </c>
      <c r="C74" s="54">
        <v>1</v>
      </c>
      <c r="D74" s="54">
        <v>0.57065044643456386</v>
      </c>
      <c r="E74" s="54">
        <v>0.23163061223415257</v>
      </c>
      <c r="F74" s="54">
        <v>6.464894269858476E-2</v>
      </c>
      <c r="G74" s="54">
        <v>3.5230644141673186E-2</v>
      </c>
      <c r="H74" s="54">
        <v>-5.6264845896420194E-4</v>
      </c>
      <c r="I74" s="54">
        <v>7.9561694941630845E-3</v>
      </c>
      <c r="J74" s="54">
        <v>2.4301292526954853E-4</v>
      </c>
      <c r="K74" s="54">
        <v>1.3600815551726353E-4</v>
      </c>
      <c r="L74" s="54">
        <v>8.9692555547212199E-2</v>
      </c>
      <c r="M74" s="54">
        <v>1.7475106655244591E-4</v>
      </c>
      <c r="N74" s="54">
        <v>1.9950576127530147E-4</v>
      </c>
      <c r="O74" s="54">
        <v>3.7425682782774738E-4</v>
      </c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>
      <c r="A75" s="45">
        <v>75</v>
      </c>
      <c r="B75" s="49" t="s">
        <v>18</v>
      </c>
      <c r="C75" s="50">
        <v>180695482.90693948</v>
      </c>
      <c r="D75" s="50">
        <v>103113957.98955412</v>
      </c>
      <c r="E75" s="50">
        <v>41854605.333680242</v>
      </c>
      <c r="F75" s="50">
        <v>11681771.920343833</v>
      </c>
      <c r="G75" s="50">
        <v>6366018.2563021751</v>
      </c>
      <c r="H75" s="50">
        <v>-101668.03499938178</v>
      </c>
      <c r="I75" s="50">
        <v>1437643.888837259</v>
      </c>
      <c r="J75" s="50">
        <v>43911.337884209068</v>
      </c>
      <c r="K75" s="50">
        <v>24576.059340474058</v>
      </c>
      <c r="L75" s="50">
        <v>16207039.637761002</v>
      </c>
      <c r="M75" s="50">
        <v>31576.728359196932</v>
      </c>
      <c r="N75" s="50">
        <v>36049.789876357187</v>
      </c>
      <c r="O75" s="50">
        <v>67626.518235554118</v>
      </c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>
      <c r="A76" s="45">
        <v>76</v>
      </c>
      <c r="B76" s="49" t="s">
        <v>99</v>
      </c>
      <c r="C76" s="56">
        <v>1.8444665301958014</v>
      </c>
      <c r="D76" s="56">
        <v>1.7869722185421921</v>
      </c>
      <c r="E76" s="56">
        <v>2.4158276022293212</v>
      </c>
      <c r="F76" s="56">
        <v>2.3743377897021412</v>
      </c>
      <c r="G76" s="56">
        <v>26.987647155282232</v>
      </c>
      <c r="H76" s="56">
        <v>-1.2395892790056035E-2</v>
      </c>
      <c r="I76" s="56">
        <v>1.6804872613863158</v>
      </c>
      <c r="J76" s="56">
        <v>5.6652480820809012</v>
      </c>
      <c r="K76" s="56">
        <v>0.56114048333641442</v>
      </c>
      <c r="L76" s="56">
        <v>2.628934619676619</v>
      </c>
      <c r="M76" s="56">
        <v>2.4217567883340878E-2</v>
      </c>
      <c r="N76" s="56">
        <v>2.9929509960228414E-2</v>
      </c>
      <c r="O76" s="56">
        <v>2.6960378930370506E-2</v>
      </c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>
      <c r="A77" s="45">
        <v>77</v>
      </c>
      <c r="B77" s="49" t="s">
        <v>19</v>
      </c>
      <c r="C77" s="57">
        <v>8.102944930910681E-3</v>
      </c>
      <c r="D77" s="57">
        <v>1.5570847855648669E-2</v>
      </c>
      <c r="E77" s="57">
        <v>6.923492268636258E-3</v>
      </c>
      <c r="F77" s="57">
        <v>5.6245768525727954E-3</v>
      </c>
      <c r="G77" s="57">
        <v>7.4918937912839226E-2</v>
      </c>
      <c r="H77" s="57">
        <v>-2.2194457097216002E-5</v>
      </c>
      <c r="I77" s="57">
        <v>7.676440934063943E-3</v>
      </c>
      <c r="J77" s="57">
        <v>7.7544014969740142E-3</v>
      </c>
      <c r="K77" s="57">
        <v>1.5636126121234691E-3</v>
      </c>
      <c r="L77" s="57">
        <v>1.1418826914415868E-2</v>
      </c>
      <c r="M77" s="57">
        <v>5.8048594688084777E-5</v>
      </c>
      <c r="N77" s="57">
        <v>5.0222599965279526E-5</v>
      </c>
      <c r="O77" s="57">
        <v>5.3596517928576864E-5</v>
      </c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>
      <c r="A78" s="45">
        <v>78</v>
      </c>
      <c r="B78" s="49" t="s">
        <v>20</v>
      </c>
      <c r="C78" s="56">
        <v>217.7674079570522</v>
      </c>
      <c r="D78" s="56">
        <v>143.22583233533106</v>
      </c>
      <c r="E78" s="56">
        <v>2631.372144705158</v>
      </c>
      <c r="F78" s="56">
        <v>39332.565388363073</v>
      </c>
      <c r="G78" s="56">
        <v>670.95470660857666</v>
      </c>
      <c r="H78" s="56">
        <v>-668.86865131172226</v>
      </c>
      <c r="I78" s="56">
        <v>494.0357006313605</v>
      </c>
      <c r="J78" s="56">
        <v>17.720475336646114</v>
      </c>
      <c r="K78" s="56">
        <v>45.595657403476913</v>
      </c>
      <c r="L78" s="56">
        <v>207.64413003844876</v>
      </c>
      <c r="M78" s="56">
        <v>31576.728359196932</v>
      </c>
      <c r="N78" s="56">
        <v>36049.789876357187</v>
      </c>
      <c r="O78" s="50">
        <v>33813.259117777059</v>
      </c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>
      <c r="A79" s="45">
        <v>79</v>
      </c>
      <c r="B79" s="49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spans="1:25">
      <c r="A80" s="45">
        <v>80</v>
      </c>
      <c r="B80" s="53" t="s">
        <v>30</v>
      </c>
      <c r="C80" s="54">
        <v>1</v>
      </c>
      <c r="D80" s="54">
        <v>0.58442413118962833</v>
      </c>
      <c r="E80" s="54">
        <v>0.24941710589608562</v>
      </c>
      <c r="F80" s="54">
        <v>6.2342864864469882E-2</v>
      </c>
      <c r="G80" s="54">
        <v>6.9049861755461203E-3</v>
      </c>
      <c r="H80" s="54">
        <v>-6.2820314012496581E-4</v>
      </c>
      <c r="I80" s="54">
        <v>2.5411252534257932E-2</v>
      </c>
      <c r="J80" s="54">
        <v>1.549347993567674E-4</v>
      </c>
      <c r="K80" s="54">
        <v>8.6788319062650412E-4</v>
      </c>
      <c r="L80" s="54">
        <v>7.0637914832868784E-2</v>
      </c>
      <c r="M80" s="54">
        <v>2.1988929585128894E-4</v>
      </c>
      <c r="N80" s="54">
        <v>2.4724036143368455E-4</v>
      </c>
      <c r="O80" s="54">
        <v>4.6712965728497346E-4</v>
      </c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>
      <c r="A81" s="45">
        <v>81</v>
      </c>
      <c r="B81" s="49" t="s">
        <v>18</v>
      </c>
      <c r="C81" s="50">
        <v>58105849.658754721</v>
      </c>
      <c r="D81" s="50">
        <v>33958460.703852892</v>
      </c>
      <c r="E81" s="50">
        <v>14492592.857519656</v>
      </c>
      <c r="F81" s="50">
        <v>3622485.1331109488</v>
      </c>
      <c r="G81" s="50">
        <v>401220.08861206262</v>
      </c>
      <c r="H81" s="50">
        <v>-36502.277215258888</v>
      </c>
      <c r="I81" s="50">
        <v>1476542.4193962412</v>
      </c>
      <c r="J81" s="50">
        <v>9002.6181583336547</v>
      </c>
      <c r="K81" s="50">
        <v>50429.090195904013</v>
      </c>
      <c r="L81" s="50">
        <v>4104476.0594865936</v>
      </c>
      <c r="M81" s="50">
        <v>12776.854366304433</v>
      </c>
      <c r="N81" s="50">
        <v>14366.111271041855</v>
      </c>
      <c r="O81" s="50">
        <v>27142.965637346286</v>
      </c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>
      <c r="A82" s="45">
        <v>82</v>
      </c>
      <c r="B82" s="49" t="s">
        <v>99</v>
      </c>
      <c r="C82" s="56">
        <v>0.59312105194881037</v>
      </c>
      <c r="D82" s="56">
        <v>0.58850253685722431</v>
      </c>
      <c r="E82" s="56">
        <v>0.83650545917091212</v>
      </c>
      <c r="F82" s="56">
        <v>0.73627557555723633</v>
      </c>
      <c r="G82" s="56">
        <v>1.7009040419188275</v>
      </c>
      <c r="H82" s="56">
        <v>-4.450546476638461E-3</v>
      </c>
      <c r="I82" s="56">
        <v>1.7259564388360142</v>
      </c>
      <c r="J82" s="56">
        <v>1.1614782812970783</v>
      </c>
      <c r="K82" s="56">
        <v>1.1514378141227</v>
      </c>
      <c r="L82" s="56">
        <v>0.66578471143351048</v>
      </c>
      <c r="M82" s="56">
        <v>9.799125939575562E-3</v>
      </c>
      <c r="N82" s="56">
        <v>1.1927133884860391E-2</v>
      </c>
      <c r="O82" s="56">
        <v>1.0820971683444607E-2</v>
      </c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>
      <c r="A83" s="45">
        <v>83</v>
      </c>
      <c r="B83" s="49" t="s">
        <v>19</v>
      </c>
      <c r="C83" s="57">
        <v>2.6056462086058202E-3</v>
      </c>
      <c r="D83" s="57">
        <v>5.1279384027260715E-3</v>
      </c>
      <c r="E83" s="57">
        <v>2.3973312805505706E-3</v>
      </c>
      <c r="F83" s="57">
        <v>1.7441657111111637E-3</v>
      </c>
      <c r="G83" s="57">
        <v>4.7217871042630841E-3</v>
      </c>
      <c r="H83" s="57">
        <v>-7.9685638225394538E-6</v>
      </c>
      <c r="I83" s="57">
        <v>7.8841434635821619E-3</v>
      </c>
      <c r="J83" s="57">
        <v>1.5897925020583862E-3</v>
      </c>
      <c r="K83" s="57">
        <v>3.2084705019558481E-3</v>
      </c>
      <c r="L83" s="57">
        <v>2.8918484032359622E-3</v>
      </c>
      <c r="M83" s="57">
        <v>2.3488134428032775E-5</v>
      </c>
      <c r="N83" s="57">
        <v>2.0014082242832091E-5</v>
      </c>
      <c r="O83" s="57">
        <v>2.1511804575678164E-5</v>
      </c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>
      <c r="A84" s="45">
        <v>84</v>
      </c>
      <c r="B84" s="49" t="s">
        <v>20</v>
      </c>
      <c r="C84" s="56">
        <v>70.026987192844942</v>
      </c>
      <c r="D84" s="56">
        <v>47.168481299386052</v>
      </c>
      <c r="E84" s="56">
        <v>911.14000110144957</v>
      </c>
      <c r="F84" s="56">
        <v>12196.919640104205</v>
      </c>
      <c r="G84" s="56">
        <v>42.28710883348046</v>
      </c>
      <c r="H84" s="56">
        <v>-240.14656062670321</v>
      </c>
      <c r="I84" s="56">
        <v>507.4028932633131</v>
      </c>
      <c r="J84" s="56">
        <v>3.6330178201507888</v>
      </c>
      <c r="K84" s="56">
        <v>93.560464185350668</v>
      </c>
      <c r="L84" s="56">
        <v>52.586430321921199</v>
      </c>
      <c r="M84" s="56">
        <v>12776.854366304433</v>
      </c>
      <c r="N84" s="56">
        <v>14366.111271041855</v>
      </c>
      <c r="O84" s="50">
        <v>13571.482818673143</v>
      </c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>
      <c r="A85" s="45">
        <v>85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>
      <c r="A86" s="45">
        <v>86</v>
      </c>
      <c r="B86" s="53" t="s">
        <v>31</v>
      </c>
      <c r="C86" s="54">
        <v>1</v>
      </c>
      <c r="D86" s="54">
        <v>0.72742434762558417</v>
      </c>
      <c r="E86" s="54">
        <v>7.9512962818049274E-2</v>
      </c>
      <c r="F86" s="54">
        <v>4.5730006251871874E-3</v>
      </c>
      <c r="G86" s="54">
        <v>4.8580795393473094E-3</v>
      </c>
      <c r="H86" s="54">
        <v>4.4377484316839931E-2</v>
      </c>
      <c r="I86" s="54">
        <v>9.1283157790977912E-3</v>
      </c>
      <c r="J86" s="54">
        <v>2.7363649315813635E-3</v>
      </c>
      <c r="K86" s="54">
        <v>6.8004421864664212E-4</v>
      </c>
      <c r="L86" s="54">
        <v>0.11994503429135396</v>
      </c>
      <c r="M86" s="54">
        <v>3.3708040114908086E-3</v>
      </c>
      <c r="N86" s="54">
        <v>3.3935618428219882E-3</v>
      </c>
      <c r="O86" s="54">
        <v>6.7643658543127963E-3</v>
      </c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>
      <c r="A87" s="45">
        <v>87</v>
      </c>
      <c r="B87" s="49" t="s">
        <v>18</v>
      </c>
      <c r="C87" s="50">
        <v>11777734.191786479</v>
      </c>
      <c r="D87" s="50">
        <v>8567410.6109678168</v>
      </c>
      <c r="E87" s="50">
        <v>936482.54087238596</v>
      </c>
      <c r="F87" s="50">
        <v>53859.585822328081</v>
      </c>
      <c r="G87" s="50">
        <v>57217.16949698911</v>
      </c>
      <c r="H87" s="50">
        <v>522666.2143839139</v>
      </c>
      <c r="I87" s="50">
        <v>107510.87686490409</v>
      </c>
      <c r="J87" s="50">
        <v>32228.178815891293</v>
      </c>
      <c r="K87" s="50">
        <v>8009.3800458812766</v>
      </c>
      <c r="L87" s="50">
        <v>1412680.7315082813</v>
      </c>
      <c r="M87" s="50">
        <v>39700.43365994632</v>
      </c>
      <c r="N87" s="50">
        <v>39968.469348146464</v>
      </c>
      <c r="O87" s="50">
        <v>79668.903008092777</v>
      </c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>
      <c r="A88" s="45">
        <v>88</v>
      </c>
      <c r="B88" s="49" t="s">
        <v>99</v>
      </c>
      <c r="C88" s="56">
        <v>0.12022235514033748</v>
      </c>
      <c r="D88" s="56">
        <v>0.14847383463055522</v>
      </c>
      <c r="E88" s="56">
        <v>5.405331989655221E-2</v>
      </c>
      <c r="F88" s="56">
        <v>1.0947042180557765E-2</v>
      </c>
      <c r="G88" s="56">
        <v>0.24256241805151102</v>
      </c>
      <c r="H88" s="56">
        <v>6.3726168785762774E-2</v>
      </c>
      <c r="I88" s="56">
        <v>0.12567135744448324</v>
      </c>
      <c r="J88" s="56">
        <v>4.1579381777694868</v>
      </c>
      <c r="K88" s="56">
        <v>0.1828766495029206</v>
      </c>
      <c r="L88" s="56">
        <v>0.22915013257321051</v>
      </c>
      <c r="M88" s="56">
        <v>3.0447991198486308E-2</v>
      </c>
      <c r="N88" s="56">
        <v>3.3182903577337379E-2</v>
      </c>
      <c r="O88" s="56">
        <v>3.1761265700292585E-2</v>
      </c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>
      <c r="A89" s="45">
        <v>89</v>
      </c>
      <c r="B89" s="49" t="s">
        <v>19</v>
      </c>
      <c r="C89" s="57">
        <v>5.281500679023591E-4</v>
      </c>
      <c r="D89" s="57">
        <v>1.2937321943724055E-3</v>
      </c>
      <c r="E89" s="57">
        <v>1.5491078173482069E-4</v>
      </c>
      <c r="F89" s="57">
        <v>2.5932485394433894E-5</v>
      </c>
      <c r="G89" s="57">
        <v>6.7336432232968635E-4</v>
      </c>
      <c r="H89" s="57">
        <v>1.1409970568801312E-4</v>
      </c>
      <c r="I89" s="57">
        <v>5.740649005160427E-4</v>
      </c>
      <c r="J89" s="57">
        <v>5.6912462725159591E-3</v>
      </c>
      <c r="K89" s="57">
        <v>5.095840419950924E-4</v>
      </c>
      <c r="L89" s="57">
        <v>9.9531790622880045E-4</v>
      </c>
      <c r="M89" s="57">
        <v>7.2982683837675207E-5</v>
      </c>
      <c r="N89" s="57">
        <v>5.568189035722987E-5</v>
      </c>
      <c r="O89" s="57">
        <v>6.3140553437192757E-5</v>
      </c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>
      <c r="A90" s="45">
        <v>90</v>
      </c>
      <c r="B90" s="49" t="s">
        <v>20</v>
      </c>
      <c r="C90" s="56">
        <v>14.194082803239734</v>
      </c>
      <c r="D90" s="56">
        <v>11.900178595013495</v>
      </c>
      <c r="E90" s="56">
        <v>58.876055631358355</v>
      </c>
      <c r="F90" s="56">
        <v>181.34540680918545</v>
      </c>
      <c r="G90" s="56">
        <v>6.0304773921784474</v>
      </c>
      <c r="H90" s="56">
        <v>3438.593515683644</v>
      </c>
      <c r="I90" s="56">
        <v>36.945318510276316</v>
      </c>
      <c r="J90" s="56">
        <v>13.005721878890755</v>
      </c>
      <c r="K90" s="56">
        <v>14.85970323911183</v>
      </c>
      <c r="L90" s="56">
        <v>18.099225279407079</v>
      </c>
      <c r="M90" s="56">
        <v>39700.43365994632</v>
      </c>
      <c r="N90" s="56">
        <v>39968.469348146464</v>
      </c>
      <c r="O90" s="50">
        <v>39834.451504046388</v>
      </c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>
      <c r="A91" s="45">
        <v>91</v>
      </c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>
      <c r="A92" s="45">
        <v>92</v>
      </c>
      <c r="B92" s="53" t="s">
        <v>32</v>
      </c>
      <c r="C92" s="54">
        <v>1</v>
      </c>
      <c r="D92" s="54">
        <v>0.77167501078575884</v>
      </c>
      <c r="E92" s="54">
        <v>9.3421755107121057E-2</v>
      </c>
      <c r="F92" s="54">
        <v>1.4326301063390771E-2</v>
      </c>
      <c r="G92" s="54">
        <v>3.8478048155016252E-3</v>
      </c>
      <c r="H92" s="54">
        <v>-5.1136516326277998E-4</v>
      </c>
      <c r="I92" s="54">
        <v>1.8087639990476048E-3</v>
      </c>
      <c r="J92" s="54">
        <v>2.6798717299826758E-3</v>
      </c>
      <c r="K92" s="54">
        <v>8.0570057648652032E-4</v>
      </c>
      <c r="L92" s="54">
        <v>0.11144622159716822</v>
      </c>
      <c r="M92" s="54">
        <v>2.3538337624414254E-4</v>
      </c>
      <c r="N92" s="54">
        <v>2.6455211256156509E-4</v>
      </c>
      <c r="O92" s="54">
        <v>4.9993548880570768E-4</v>
      </c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>
      <c r="A93" s="45">
        <v>93</v>
      </c>
      <c r="B93" s="49" t="s">
        <v>18</v>
      </c>
      <c r="C93" s="50">
        <v>28869066.773638919</v>
      </c>
      <c r="D93" s="50">
        <v>22277537.413922604</v>
      </c>
      <c r="E93" s="50">
        <v>2696998.8862980204</v>
      </c>
      <c r="F93" s="50">
        <v>413586.94201828243</v>
      </c>
      <c r="G93" s="50">
        <v>111082.53415064581</v>
      </c>
      <c r="H93" s="50">
        <v>-14762.635043945964</v>
      </c>
      <c r="I93" s="50">
        <v>52217.328666259462</v>
      </c>
      <c r="J93" s="50">
        <v>77365.395917657108</v>
      </c>
      <c r="K93" s="50">
        <v>23259.823742148725</v>
      </c>
      <c r="L93" s="50">
        <v>3217348.4129584092</v>
      </c>
      <c r="M93" s="50">
        <v>6795.2984061967236</v>
      </c>
      <c r="N93" s="50">
        <v>7637.3726026470622</v>
      </c>
      <c r="O93" s="50">
        <v>14432.671008843787</v>
      </c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>
      <c r="A94" s="45">
        <v>94</v>
      </c>
      <c r="B94" s="49" t="s">
        <v>99</v>
      </c>
      <c r="C94" s="56">
        <v>0.29468377717769573</v>
      </c>
      <c r="D94" s="56">
        <v>0.3860713062750129</v>
      </c>
      <c r="E94" s="56">
        <v>0.15566947294704297</v>
      </c>
      <c r="F94" s="56">
        <v>8.4062170744081177E-2</v>
      </c>
      <c r="G94" s="56">
        <v>0.47091543191922614</v>
      </c>
      <c r="H94" s="56">
        <v>-1.7999368366329799E-3</v>
      </c>
      <c r="I94" s="56">
        <v>6.1037755127413808E-2</v>
      </c>
      <c r="J94" s="56">
        <v>9.9813438159794998</v>
      </c>
      <c r="K94" s="56">
        <v>0.53108712654733425</v>
      </c>
      <c r="L94" s="56">
        <v>0.52188424384926635</v>
      </c>
      <c r="M94" s="56">
        <v>5.2116102266084319E-3</v>
      </c>
      <c r="N94" s="56">
        <v>6.3407531684619911E-3</v>
      </c>
      <c r="O94" s="56">
        <v>5.7538121069676713E-3</v>
      </c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>
      <c r="A95" s="45">
        <v>95</v>
      </c>
      <c r="B95" s="49" t="s">
        <v>19</v>
      </c>
      <c r="C95" s="57">
        <v>1.2945783398141367E-3</v>
      </c>
      <c r="D95" s="57">
        <v>3.3640464630971703E-3</v>
      </c>
      <c r="E95" s="57">
        <v>4.4613133462709134E-4</v>
      </c>
      <c r="F95" s="57">
        <v>1.9913516172587019E-4</v>
      </c>
      <c r="G95" s="57">
        <v>1.3072826913423242E-3</v>
      </c>
      <c r="H95" s="57">
        <v>-3.2227304297433161E-6</v>
      </c>
      <c r="I95" s="57">
        <v>2.7881956189118546E-4</v>
      </c>
      <c r="J95" s="57">
        <v>1.3662128525890469E-2</v>
      </c>
      <c r="K95" s="57">
        <v>1.4798692196798346E-3</v>
      </c>
      <c r="L95" s="57">
        <v>2.2668140186037117E-3</v>
      </c>
      <c r="M95" s="57">
        <v>1.2492032691886324E-5</v>
      </c>
      <c r="N95" s="57">
        <v>1.0639970727265957E-5</v>
      </c>
      <c r="O95" s="57">
        <v>1.1438425793094644E-5</v>
      </c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>
      <c r="A96" s="45">
        <v>96</v>
      </c>
      <c r="B96" s="49" t="s">
        <v>20</v>
      </c>
      <c r="C96" s="56">
        <v>34.791914774494728</v>
      </c>
      <c r="D96" s="56">
        <v>30.943617146514509</v>
      </c>
      <c r="E96" s="56">
        <v>169.55858709279644</v>
      </c>
      <c r="F96" s="56">
        <v>1392.5486263241833</v>
      </c>
      <c r="G96" s="56">
        <v>11.707686988896059</v>
      </c>
      <c r="H96" s="56">
        <v>-97.122598973328707</v>
      </c>
      <c r="I96" s="56">
        <v>17.944099198027306</v>
      </c>
      <c r="J96" s="56">
        <v>31.22090230736768</v>
      </c>
      <c r="K96" s="56">
        <v>43.153661859274074</v>
      </c>
      <c r="L96" s="56">
        <v>41.220576192261689</v>
      </c>
      <c r="M96" s="56">
        <v>6795.2984061967236</v>
      </c>
      <c r="N96" s="56">
        <v>7637.3726026470622</v>
      </c>
      <c r="O96" s="50">
        <v>7216.3355044218933</v>
      </c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>
      <c r="A97" s="45">
        <v>97</v>
      </c>
      <c r="B97" s="49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>
      <c r="A98" s="45">
        <v>98</v>
      </c>
      <c r="B98" s="53" t="s">
        <v>33</v>
      </c>
      <c r="C98" s="54">
        <v>1</v>
      </c>
      <c r="D98" s="54">
        <v>0.93983332547202347</v>
      </c>
      <c r="E98" s="54">
        <v>5.401902592535532E-3</v>
      </c>
      <c r="F98" s="54">
        <v>-4.9158883367750976E-3</v>
      </c>
      <c r="G98" s="54">
        <v>8.4411052946804163E-3</v>
      </c>
      <c r="H98" s="54">
        <v>-1.7060725566427352E-2</v>
      </c>
      <c r="I98" s="54">
        <v>-1.4379055937606782E-4</v>
      </c>
      <c r="J98" s="54">
        <v>2.6616267712122215E-3</v>
      </c>
      <c r="K98" s="54">
        <v>5.471590018865279E-4</v>
      </c>
      <c r="L98" s="54">
        <v>6.7193385840977643E-2</v>
      </c>
      <c r="M98" s="54">
        <v>3.898048081635734E-5</v>
      </c>
      <c r="N98" s="54">
        <v>-1.9970809889543087E-3</v>
      </c>
      <c r="O98" s="54">
        <v>-1.9581005081379514E-3</v>
      </c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>
      <c r="A99" s="45">
        <v>99</v>
      </c>
      <c r="B99" s="49" t="s">
        <v>18</v>
      </c>
      <c r="C99" s="50">
        <v>42905453.546337374</v>
      </c>
      <c r="D99" s="50">
        <v>40323975.087339677</v>
      </c>
      <c r="E99" s="50">
        <v>231771.08074587269</v>
      </c>
      <c r="F99" s="50">
        <v>-210918.41867248563</v>
      </c>
      <c r="G99" s="50">
        <v>362169.45110065304</v>
      </c>
      <c r="H99" s="50">
        <v>-731998.16825715906</v>
      </c>
      <c r="I99" s="50">
        <v>-6169.399165711744</v>
      </c>
      <c r="J99" s="50">
        <v>114198.3037899339</v>
      </c>
      <c r="K99" s="50">
        <v>23476.105137902749</v>
      </c>
      <c r="L99" s="50">
        <v>2882962.6948211896</v>
      </c>
      <c r="M99" s="50">
        <v>1672.4752088801149</v>
      </c>
      <c r="N99" s="50">
        <v>-85685.665599852597</v>
      </c>
      <c r="O99" s="50">
        <v>-84013.190390972479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</row>
    <row r="100" spans="1:25">
      <c r="A100" s="45">
        <v>100</v>
      </c>
      <c r="B100" s="49" t="s">
        <v>99</v>
      </c>
      <c r="C100" s="56">
        <v>0.43796154588904124</v>
      </c>
      <c r="D100" s="56">
        <v>0.6988173534136205</v>
      </c>
      <c r="E100" s="56">
        <v>1.3377714824940313E-2</v>
      </c>
      <c r="F100" s="56">
        <v>-4.2869487215905208E-2</v>
      </c>
      <c r="G100" s="56">
        <v>1.5353555335865692</v>
      </c>
      <c r="H100" s="56">
        <v>-8.9249003546575056E-2</v>
      </c>
      <c r="I100" s="56">
        <v>-7.2115193400022586E-3</v>
      </c>
      <c r="J100" s="56">
        <v>14.73336392593651</v>
      </c>
      <c r="K100" s="56">
        <v>0.53602543847394224</v>
      </c>
      <c r="L100" s="56">
        <v>0.46764372797564635</v>
      </c>
      <c r="M100" s="56">
        <v>1.2826940601166506E-3</v>
      </c>
      <c r="N100" s="56">
        <v>-7.1138555614758389E-2</v>
      </c>
      <c r="O100" s="56">
        <v>-3.3493184436917525E-2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49"/>
    </row>
    <row r="101" spans="1:25">
      <c r="A101" s="45">
        <v>101</v>
      </c>
      <c r="B101" s="49" t="s">
        <v>19</v>
      </c>
      <c r="C101" s="57">
        <v>1.9240133827848247E-3</v>
      </c>
      <c r="D101" s="57">
        <v>6.0891705959297973E-3</v>
      </c>
      <c r="E101" s="57">
        <v>3.8339037552607176E-5</v>
      </c>
      <c r="F101" s="57">
        <v>-1.0155367383783015E-4</v>
      </c>
      <c r="G101" s="57">
        <v>4.2622169036470566E-3</v>
      </c>
      <c r="H101" s="57">
        <v>-1.5979754050250906E-4</v>
      </c>
      <c r="I101" s="57">
        <v>-3.2942113594314874E-5</v>
      </c>
      <c r="J101" s="57">
        <v>2.0166534214823024E-2</v>
      </c>
      <c r="K101" s="57">
        <v>1.4936297788273995E-3</v>
      </c>
      <c r="L101" s="57">
        <v>2.0312193188063922E-3</v>
      </c>
      <c r="M101" s="57">
        <v>3.0745691707442238E-6</v>
      </c>
      <c r="N101" s="57">
        <v>-1.1937259331995202E-4</v>
      </c>
      <c r="O101" s="57">
        <v>-6.6583561929695466E-5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49"/>
    </row>
    <row r="102" spans="1:25">
      <c r="A102" s="45">
        <v>102</v>
      </c>
      <c r="B102" s="49" t="s">
        <v>20</v>
      </c>
      <c r="C102" s="56">
        <v>51.708040819258223</v>
      </c>
      <c r="D102" s="56">
        <v>56.010214403160191</v>
      </c>
      <c r="E102" s="56">
        <v>14.571298927817974</v>
      </c>
      <c r="F102" s="56">
        <v>-710.16302583328491</v>
      </c>
      <c r="G102" s="56">
        <v>38.171316515667478</v>
      </c>
      <c r="H102" s="56">
        <v>-4815.7774227444679</v>
      </c>
      <c r="I102" s="56">
        <v>-2.1200684418253415</v>
      </c>
      <c r="J102" s="56">
        <v>46.084868357519731</v>
      </c>
      <c r="K102" s="56">
        <v>43.554926044346473</v>
      </c>
      <c r="L102" s="56">
        <v>36.936435899415642</v>
      </c>
      <c r="M102" s="56">
        <v>1672.4752088801149</v>
      </c>
      <c r="N102" s="56">
        <v>-85685.665599852597</v>
      </c>
      <c r="O102" s="50">
        <v>-42006.595195486239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49"/>
    </row>
    <row r="103" spans="1:25">
      <c r="A103" s="45">
        <v>103</v>
      </c>
      <c r="B103" s="49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49"/>
      <c r="Q103" s="49"/>
      <c r="R103" s="49"/>
      <c r="S103" s="49"/>
      <c r="T103" s="49"/>
      <c r="U103" s="49"/>
      <c r="V103" s="49"/>
      <c r="W103" s="49"/>
      <c r="X103" s="49"/>
      <c r="Y103" s="49"/>
    </row>
    <row r="104" spans="1:25">
      <c r="A104" s="45">
        <v>104</v>
      </c>
      <c r="B104" s="53" t="s">
        <v>34</v>
      </c>
      <c r="C104" s="54">
        <v>1</v>
      </c>
      <c r="D104" s="54">
        <v>0.40250631365790596</v>
      </c>
      <c r="E104" s="54">
        <v>0.27206582697832721</v>
      </c>
      <c r="F104" s="54">
        <v>8.0296035521286793E-2</v>
      </c>
      <c r="G104" s="54">
        <v>5.6690052625334563E-3</v>
      </c>
      <c r="H104" s="54">
        <v>0.12878325347281325</v>
      </c>
      <c r="I104" s="54">
        <v>8.5580368822523924E-3</v>
      </c>
      <c r="J104" s="54">
        <v>2.8119182967934365E-4</v>
      </c>
      <c r="K104" s="54">
        <v>4.0493366754641138E-4</v>
      </c>
      <c r="L104" s="54">
        <v>7.4140637027520453E-2</v>
      </c>
      <c r="M104" s="54">
        <v>1.4270066901871719E-2</v>
      </c>
      <c r="N104" s="54">
        <v>1.3024685667226497E-2</v>
      </c>
      <c r="O104" s="54">
        <v>2.7294752569098215E-2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49"/>
    </row>
    <row r="105" spans="1:25">
      <c r="A105" s="45">
        <v>105</v>
      </c>
      <c r="B105" s="49" t="s">
        <v>18</v>
      </c>
      <c r="C105" s="50">
        <v>7658856.1042603943</v>
      </c>
      <c r="D105" s="50">
        <v>3082737.937362202</v>
      </c>
      <c r="E105" s="50">
        <v>2083713.0197136134</v>
      </c>
      <c r="F105" s="50">
        <v>614975.78180011676</v>
      </c>
      <c r="G105" s="50">
        <v>43418.095560038659</v>
      </c>
      <c r="H105" s="50">
        <v>986332.40698676929</v>
      </c>
      <c r="I105" s="50">
        <v>65544.773016124323</v>
      </c>
      <c r="J105" s="50">
        <v>2153.6077612077902</v>
      </c>
      <c r="K105" s="50">
        <v>3101.3286915083818</v>
      </c>
      <c r="L105" s="50">
        <v>567832.47047197924</v>
      </c>
      <c r="M105" s="50">
        <v>109292.38899960443</v>
      </c>
      <c r="N105" s="50">
        <v>99754.193328510533</v>
      </c>
      <c r="O105" s="50">
        <v>209046.58232811495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49"/>
    </row>
    <row r="106" spans="1:25">
      <c r="A106" s="45">
        <v>106</v>
      </c>
      <c r="B106" s="49" t="s">
        <v>99</v>
      </c>
      <c r="C106" s="56">
        <v>7.8178510700067899E-2</v>
      </c>
      <c r="D106" s="56">
        <v>5.3424067493077675E-2</v>
      </c>
      <c r="E106" s="56">
        <v>0.12027090897206487</v>
      </c>
      <c r="F106" s="56">
        <v>0.12499475665474713</v>
      </c>
      <c r="G106" s="56">
        <v>0.18406360081808568</v>
      </c>
      <c r="H106" s="56">
        <v>0.12025874968902718</v>
      </c>
      <c r="I106" s="56">
        <v>7.6616439550367052E-2</v>
      </c>
      <c r="J106" s="56">
        <v>0.27784902092733715</v>
      </c>
      <c r="K106" s="56">
        <v>7.0812047482000179E-2</v>
      </c>
      <c r="L106" s="56">
        <v>9.210777990091451E-2</v>
      </c>
      <c r="M106" s="56">
        <v>8.3821091901039882E-2</v>
      </c>
      <c r="N106" s="56">
        <v>8.2818627599221387E-2</v>
      </c>
      <c r="O106" s="56">
        <v>8.333971969448227E-2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49"/>
    </row>
    <row r="107" spans="1:25">
      <c r="A107" s="45">
        <v>107</v>
      </c>
      <c r="B107" s="49" t="s">
        <v>19</v>
      </c>
      <c r="C107" s="57">
        <v>3.4344682140478535E-4</v>
      </c>
      <c r="D107" s="57">
        <v>4.6551256820503127E-4</v>
      </c>
      <c r="E107" s="57">
        <v>3.4468300123797623E-4</v>
      </c>
      <c r="F107" s="57">
        <v>2.9610050348457634E-4</v>
      </c>
      <c r="G107" s="57">
        <v>5.1096894080315293E-4</v>
      </c>
      <c r="H107" s="57">
        <v>2.1531951798414083E-4</v>
      </c>
      <c r="I107" s="57">
        <v>3.4998276172679024E-4</v>
      </c>
      <c r="J107" s="57">
        <v>3.8031041758374663E-4</v>
      </c>
      <c r="K107" s="57">
        <v>1.9731709584525043E-4</v>
      </c>
      <c r="L107" s="57">
        <v>4.0007187257058192E-4</v>
      </c>
      <c r="M107" s="57">
        <v>2.0091598848880499E-4</v>
      </c>
      <c r="N107" s="57">
        <v>1.3897209841110978E-4</v>
      </c>
      <c r="O107" s="57">
        <v>1.6567715135992357E-4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49"/>
    </row>
    <row r="108" spans="1:25">
      <c r="A108" s="45">
        <v>108</v>
      </c>
      <c r="B108" s="49" t="s">
        <v>20</v>
      </c>
      <c r="C108" s="56">
        <v>9.2301656627454101</v>
      </c>
      <c r="D108" s="56">
        <v>4.2819392792111772</v>
      </c>
      <c r="E108" s="56">
        <v>131.00169871203403</v>
      </c>
      <c r="F108" s="56">
        <v>2070.6255279465213</v>
      </c>
      <c r="G108" s="56">
        <v>4.5761061930900775</v>
      </c>
      <c r="H108" s="56">
        <v>6489.0289933340082</v>
      </c>
      <c r="I108" s="56">
        <v>22.523976981486022</v>
      </c>
      <c r="J108" s="56">
        <v>0.86909110621783303</v>
      </c>
      <c r="K108" s="56">
        <v>5.7538565705164784</v>
      </c>
      <c r="L108" s="56">
        <v>7.275053431968165</v>
      </c>
      <c r="M108" s="56">
        <v>109292.38899960443</v>
      </c>
      <c r="N108" s="56">
        <v>99754.193328510533</v>
      </c>
      <c r="O108" s="50">
        <v>104523.29116405747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49"/>
    </row>
    <row r="109" spans="1: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</row>
    <row r="110" spans="1: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</row>
    <row r="111" spans="1:25" s="61" customForma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1:25" s="58" customFormat="1">
      <c r="A112" s="62">
        <v>1</v>
      </c>
      <c r="B112" s="63" t="s">
        <v>35</v>
      </c>
      <c r="C112" s="60"/>
      <c r="D112" s="60"/>
      <c r="E112" s="60"/>
      <c r="F112" s="60"/>
      <c r="G112" s="60"/>
      <c r="H112" s="60"/>
      <c r="I112" s="60"/>
    </row>
    <row r="113" spans="1:15" s="58" customFormat="1">
      <c r="A113" s="62">
        <v>2</v>
      </c>
      <c r="B113" s="58" t="s">
        <v>36</v>
      </c>
      <c r="C113" s="64">
        <v>499709178.67969662</v>
      </c>
      <c r="D113" s="64">
        <v>180247244.17265698</v>
      </c>
      <c r="E113" s="64">
        <v>146269585.57051116</v>
      </c>
      <c r="F113" s="107">
        <v>41582824.823857218</v>
      </c>
      <c r="G113" s="64">
        <v>791029.54252068442</v>
      </c>
      <c r="H113" s="107">
        <v>76731128.998916999</v>
      </c>
      <c r="I113" s="64">
        <v>3465996.1209569834</v>
      </c>
      <c r="J113" s="64">
        <v>98772.525184895756</v>
      </c>
      <c r="K113" s="64">
        <v>165043.86151664791</v>
      </c>
      <c r="L113" s="64">
        <v>36674278.43706736</v>
      </c>
      <c r="M113" s="64">
        <v>8104945.5512431487</v>
      </c>
      <c r="N113" s="64">
        <v>5578329.0752645414</v>
      </c>
      <c r="O113" s="64">
        <v>13683274.62650769</v>
      </c>
    </row>
    <row r="114" spans="1:15" s="58" customFormat="1">
      <c r="A114" s="62">
        <v>3</v>
      </c>
      <c r="B114" s="58" t="s">
        <v>37</v>
      </c>
      <c r="C114" s="64">
        <v>201043518.39591664</v>
      </c>
      <c r="D114" s="64">
        <v>72001652.873463631</v>
      </c>
      <c r="E114" s="64">
        <v>58857694.631570093</v>
      </c>
      <c r="F114" s="107">
        <v>16724803.445495944</v>
      </c>
      <c r="G114" s="64">
        <v>313836.91494013998</v>
      </c>
      <c r="H114" s="107">
        <v>31458214.503514186</v>
      </c>
      <c r="I114" s="64">
        <v>1386154.6429021368</v>
      </c>
      <c r="J114" s="64">
        <v>39324.098642764817</v>
      </c>
      <c r="K114" s="64">
        <v>65591.78552564171</v>
      </c>
      <c r="L114" s="64">
        <v>14611469.031120989</v>
      </c>
      <c r="M114" s="64">
        <v>3267528.0677531352</v>
      </c>
      <c r="N114" s="64">
        <v>2317248.4009879753</v>
      </c>
      <c r="O114" s="64">
        <v>5584776.4687411105</v>
      </c>
    </row>
    <row r="115" spans="1:15" s="58" customFormat="1">
      <c r="A115" s="62">
        <v>4</v>
      </c>
      <c r="B115" s="58" t="s">
        <v>38</v>
      </c>
      <c r="C115" s="64">
        <v>71533972.908184364</v>
      </c>
      <c r="D115" s="64">
        <v>35405435.865016848</v>
      </c>
      <c r="E115" s="64">
        <v>22556309.934447922</v>
      </c>
      <c r="F115" s="64">
        <v>6294142.7498619175</v>
      </c>
      <c r="G115" s="64">
        <v>164796.69307790091</v>
      </c>
      <c r="H115" s="64">
        <v>-55088.87466823151</v>
      </c>
      <c r="I115" s="64">
        <v>822249.55767124949</v>
      </c>
      <c r="J115" s="64">
        <v>14329.872110281511</v>
      </c>
      <c r="K115" s="64">
        <v>13154.258982456495</v>
      </c>
      <c r="L115" s="64">
        <v>6292798.6287724581</v>
      </c>
      <c r="M115" s="64">
        <v>12140.850675475891</v>
      </c>
      <c r="N115" s="64">
        <v>13703.372236084953</v>
      </c>
      <c r="O115" s="64">
        <v>25844.222911560842</v>
      </c>
    </row>
    <row r="116" spans="1:15" s="58" customFormat="1">
      <c r="A116" s="62">
        <v>5</v>
      </c>
      <c r="B116" s="60" t="s">
        <v>41</v>
      </c>
      <c r="C116" s="44">
        <v>772286669.98379767</v>
      </c>
      <c r="D116" s="44">
        <v>287654332.91113746</v>
      </c>
      <c r="E116" s="44">
        <v>227683590.13652918</v>
      </c>
      <c r="F116" s="44">
        <v>64601771.019215085</v>
      </c>
      <c r="G116" s="44">
        <v>1269663.1505387253</v>
      </c>
      <c r="H116" s="44">
        <v>108134254.62776296</v>
      </c>
      <c r="I116" s="44">
        <v>5674400.32153037</v>
      </c>
      <c r="J116" s="44">
        <v>152426.49593794209</v>
      </c>
      <c r="K116" s="44">
        <v>243789.9060247461</v>
      </c>
      <c r="L116" s="44">
        <v>57578546.096960805</v>
      </c>
      <c r="M116" s="44">
        <v>11384614.469671762</v>
      </c>
      <c r="N116" s="44">
        <v>7909280.8484886019</v>
      </c>
      <c r="O116" s="44">
        <v>19293895.318160359</v>
      </c>
    </row>
    <row r="117" spans="1:15" s="58" customFormat="1">
      <c r="A117" s="62">
        <v>6</v>
      </c>
      <c r="B117" s="60"/>
      <c r="C117" s="60"/>
      <c r="D117" s="60"/>
      <c r="E117" s="60"/>
      <c r="F117" s="60"/>
      <c r="G117" s="60"/>
      <c r="H117" s="60"/>
      <c r="I117" s="60"/>
    </row>
    <row r="118" spans="1:15" s="58" customFormat="1">
      <c r="A118" s="62">
        <v>7</v>
      </c>
      <c r="B118" s="58" t="s">
        <v>42</v>
      </c>
      <c r="C118" s="64">
        <v>712192175.13635981</v>
      </c>
      <c r="D118" s="64">
        <v>212773910.08996356</v>
      </c>
      <c r="E118" s="64">
        <v>197018349.91929483</v>
      </c>
      <c r="F118" s="64">
        <v>66928428.86458195</v>
      </c>
      <c r="G118" s="64">
        <v>2889355.161662098</v>
      </c>
      <c r="H118" s="64">
        <v>140953538.63631257</v>
      </c>
      <c r="I118" s="64">
        <v>6028658.2066334542</v>
      </c>
      <c r="J118" s="64">
        <v>184727.71134509498</v>
      </c>
      <c r="K118" s="64">
        <v>556084.61352400621</v>
      </c>
      <c r="L118" s="64">
        <v>46351294.825105526</v>
      </c>
      <c r="M118" s="64">
        <v>16527933.737979701</v>
      </c>
      <c r="N118" s="64">
        <v>21979893.369957022</v>
      </c>
      <c r="O118" s="64">
        <v>38507827.107936725</v>
      </c>
    </row>
    <row r="119" spans="1:15" s="58" customFormat="1">
      <c r="A119" s="62">
        <v>8</v>
      </c>
      <c r="B119" s="58" t="s">
        <v>43</v>
      </c>
      <c r="C119" s="64">
        <v>61823196.508209765</v>
      </c>
      <c r="D119" s="64">
        <v>18216836.449596085</v>
      </c>
      <c r="E119" s="64">
        <v>17496073.325731695</v>
      </c>
      <c r="F119" s="64">
        <v>5889123.8842534171</v>
      </c>
      <c r="G119" s="64">
        <v>284068.71793198248</v>
      </c>
      <c r="H119" s="64">
        <v>12138712.907173418</v>
      </c>
      <c r="I119" s="64">
        <v>510448.68826489622</v>
      </c>
      <c r="J119" s="64">
        <v>16126.074721343773</v>
      </c>
      <c r="K119" s="64">
        <v>61360.477240343862</v>
      </c>
      <c r="L119" s="64">
        <v>4084881.8560146121</v>
      </c>
      <c r="M119" s="64">
        <v>1343335.2514973371</v>
      </c>
      <c r="N119" s="64">
        <v>1782228.8757846444</v>
      </c>
      <c r="O119" s="64">
        <v>3125564.1272819815</v>
      </c>
    </row>
    <row r="120" spans="1:15" s="58" customFormat="1">
      <c r="A120" s="62">
        <v>9</v>
      </c>
      <c r="B120" s="58" t="s">
        <v>44</v>
      </c>
      <c r="C120" s="64">
        <v>7658856.1042603943</v>
      </c>
      <c r="D120" s="64">
        <v>3082737.937362202</v>
      </c>
      <c r="E120" s="64">
        <v>2083713.0197136134</v>
      </c>
      <c r="F120" s="64">
        <v>614975.78180011676</v>
      </c>
      <c r="G120" s="64">
        <v>43418.095560038659</v>
      </c>
      <c r="H120" s="64">
        <v>986332.40698676929</v>
      </c>
      <c r="I120" s="64">
        <v>65544.773016124323</v>
      </c>
      <c r="J120" s="64">
        <v>2153.6077612077902</v>
      </c>
      <c r="K120" s="64">
        <v>3101.3286915083818</v>
      </c>
      <c r="L120" s="64">
        <v>567832.47047197924</v>
      </c>
      <c r="M120" s="64">
        <v>109292.38899960443</v>
      </c>
      <c r="N120" s="64">
        <v>99754.193328510533</v>
      </c>
      <c r="O120" s="64">
        <v>209046.58232811495</v>
      </c>
    </row>
    <row r="121" spans="1:15" s="58" customFormat="1">
      <c r="A121" s="62">
        <v>10</v>
      </c>
      <c r="B121" s="60" t="s">
        <v>45</v>
      </c>
      <c r="C121" s="44">
        <v>781674227.74883008</v>
      </c>
      <c r="D121" s="44">
        <v>234073484.47692183</v>
      </c>
      <c r="E121" s="44">
        <v>216598136.26474014</v>
      </c>
      <c r="F121" s="44">
        <v>73432528.530635491</v>
      </c>
      <c r="G121" s="44">
        <v>3216841.9751541191</v>
      </c>
      <c r="H121" s="44">
        <v>154078583.95047277</v>
      </c>
      <c r="I121" s="44">
        <v>6604651.6679144744</v>
      </c>
      <c r="J121" s="44">
        <v>203007.39382764656</v>
      </c>
      <c r="K121" s="44">
        <v>620546.41945585841</v>
      </c>
      <c r="L121" s="44">
        <v>51004009.151592113</v>
      </c>
      <c r="M121" s="44">
        <v>17980561.378476642</v>
      </c>
      <c r="N121" s="44">
        <v>23861876.439070176</v>
      </c>
      <c r="O121" s="44">
        <v>41842437.817546822</v>
      </c>
    </row>
    <row r="122" spans="1:15" s="58" customFormat="1">
      <c r="A122" s="62">
        <v>11</v>
      </c>
      <c r="B122" s="60"/>
      <c r="C122" s="60"/>
      <c r="D122" s="60"/>
      <c r="E122" s="60"/>
      <c r="F122" s="60"/>
      <c r="G122" s="60"/>
      <c r="H122" s="60"/>
      <c r="I122" s="60"/>
    </row>
    <row r="123" spans="1:15" s="58" customFormat="1">
      <c r="A123" s="62">
        <v>12</v>
      </c>
      <c r="B123" s="58" t="s">
        <v>46</v>
      </c>
      <c r="C123" s="64">
        <v>11777734.191786479</v>
      </c>
      <c r="D123" s="64">
        <v>8567410.6109678168</v>
      </c>
      <c r="E123" s="64">
        <v>936482.54087238596</v>
      </c>
      <c r="F123" s="64">
        <v>53859.585822328081</v>
      </c>
      <c r="G123" s="64">
        <v>57217.16949698911</v>
      </c>
      <c r="H123" s="64">
        <v>522666.2143839139</v>
      </c>
      <c r="I123" s="64">
        <v>107510.87686490409</v>
      </c>
      <c r="J123" s="64">
        <v>32228.178815891293</v>
      </c>
      <c r="K123" s="64">
        <v>8009.3800458812766</v>
      </c>
      <c r="L123" s="64">
        <v>1412680.7315082813</v>
      </c>
      <c r="M123" s="64">
        <v>39700.43365994632</v>
      </c>
      <c r="N123" s="64">
        <v>39968.469348146464</v>
      </c>
      <c r="O123" s="64">
        <v>79668.903008092777</v>
      </c>
    </row>
    <row r="124" spans="1:15" s="58" customFormat="1">
      <c r="A124" s="62">
        <v>13</v>
      </c>
      <c r="B124" s="58" t="s">
        <v>47</v>
      </c>
      <c r="C124" s="64">
        <v>28869066.773638919</v>
      </c>
      <c r="D124" s="64">
        <v>22277537.413922604</v>
      </c>
      <c r="E124" s="64">
        <v>2696998.8862980204</v>
      </c>
      <c r="F124" s="64">
        <v>413586.94201828243</v>
      </c>
      <c r="G124" s="64">
        <v>111082.53415064581</v>
      </c>
      <c r="H124" s="64">
        <v>-14762.635043945964</v>
      </c>
      <c r="I124" s="64">
        <v>52217.328666259462</v>
      </c>
      <c r="J124" s="64">
        <v>77365.395917657108</v>
      </c>
      <c r="K124" s="64">
        <v>23259.823742148725</v>
      </c>
      <c r="L124" s="64">
        <v>3217348.4129584092</v>
      </c>
      <c r="M124" s="64">
        <v>6795.2984061967236</v>
      </c>
      <c r="N124" s="64">
        <v>7637.3726026470622</v>
      </c>
      <c r="O124" s="64">
        <v>14432.671008843787</v>
      </c>
    </row>
    <row r="125" spans="1:15" s="58" customFormat="1">
      <c r="A125" s="62">
        <v>14</v>
      </c>
      <c r="B125" s="58" t="s">
        <v>48</v>
      </c>
      <c r="C125" s="64">
        <v>42905453.546337374</v>
      </c>
      <c r="D125" s="64">
        <v>40323975.087339677</v>
      </c>
      <c r="E125" s="64">
        <v>231771.08074587269</v>
      </c>
      <c r="F125" s="64">
        <v>-210918.41867248563</v>
      </c>
      <c r="G125" s="64">
        <v>362169.45110065304</v>
      </c>
      <c r="H125" s="64">
        <v>-731998.16825715906</v>
      </c>
      <c r="I125" s="64">
        <v>-6169.399165711744</v>
      </c>
      <c r="J125" s="64">
        <v>114198.3037899339</v>
      </c>
      <c r="K125" s="64">
        <v>23476.105137902749</v>
      </c>
      <c r="L125" s="64">
        <v>2882962.6948211896</v>
      </c>
      <c r="M125" s="64">
        <v>1672.4752088801149</v>
      </c>
      <c r="N125" s="64">
        <v>-85685.665599852597</v>
      </c>
      <c r="O125" s="64">
        <v>-84013.190390972479</v>
      </c>
    </row>
    <row r="126" spans="1:15" s="58" customFormat="1">
      <c r="A126" s="62">
        <v>15</v>
      </c>
      <c r="B126" s="60" t="s">
        <v>49</v>
      </c>
      <c r="C126" s="44">
        <v>83552254.511762768</v>
      </c>
      <c r="D126" s="44">
        <v>71168923.112230092</v>
      </c>
      <c r="E126" s="44">
        <v>3865252.5079162787</v>
      </c>
      <c r="F126" s="44">
        <v>256528.10916812485</v>
      </c>
      <c r="G126" s="44">
        <v>530469.15474828798</v>
      </c>
      <c r="H126" s="44">
        <v>-224094.58891719114</v>
      </c>
      <c r="I126" s="44">
        <v>153558.8063654518</v>
      </c>
      <c r="J126" s="44">
        <v>223791.8785234823</v>
      </c>
      <c r="K126" s="44">
        <v>54745.308925932753</v>
      </c>
      <c r="L126" s="44">
        <v>7512991.8392878808</v>
      </c>
      <c r="M126" s="44">
        <v>48168.20727502316</v>
      </c>
      <c r="N126" s="44">
        <v>-38079.823649059072</v>
      </c>
      <c r="O126" s="44">
        <v>10088.383625964081</v>
      </c>
    </row>
    <row r="127" spans="1:15" s="58" customFormat="1">
      <c r="A127" s="62">
        <v>16</v>
      </c>
      <c r="B127" s="60"/>
      <c r="C127" s="64"/>
      <c r="D127" s="64"/>
      <c r="E127" s="64"/>
      <c r="F127" s="64"/>
      <c r="G127" s="64"/>
      <c r="H127" s="64"/>
      <c r="I127" s="64"/>
    </row>
    <row r="128" spans="1:15" s="58" customFormat="1">
      <c r="A128" s="62">
        <v>17</v>
      </c>
      <c r="B128" s="58" t="s">
        <v>39</v>
      </c>
      <c r="C128" s="64">
        <v>180695482.90693948</v>
      </c>
      <c r="D128" s="64">
        <v>103113957.98955412</v>
      </c>
      <c r="E128" s="64">
        <v>41854605.333680242</v>
      </c>
      <c r="F128" s="107">
        <v>11681771.920343833</v>
      </c>
      <c r="G128" s="64">
        <v>6366018.2563021751</v>
      </c>
      <c r="H128" s="107">
        <v>-101668.03499938178</v>
      </c>
      <c r="I128" s="64">
        <v>1437643.888837259</v>
      </c>
      <c r="J128" s="64">
        <v>43911.337884209068</v>
      </c>
      <c r="K128" s="64">
        <v>24576.059340474058</v>
      </c>
      <c r="L128" s="64">
        <v>16207039.637761002</v>
      </c>
      <c r="M128" s="64">
        <v>31576.728359196932</v>
      </c>
      <c r="N128" s="64">
        <v>36049.789876357187</v>
      </c>
      <c r="O128" s="64">
        <v>67626.518235554118</v>
      </c>
    </row>
    <row r="129" spans="1:15" s="58" customFormat="1">
      <c r="A129" s="62">
        <v>18</v>
      </c>
      <c r="B129" s="58" t="s">
        <v>40</v>
      </c>
      <c r="C129" s="64">
        <v>58105849.658754721</v>
      </c>
      <c r="D129" s="64">
        <v>33958460.703852892</v>
      </c>
      <c r="E129" s="64">
        <v>14492592.857519656</v>
      </c>
      <c r="F129" s="107">
        <v>3622485.1331109488</v>
      </c>
      <c r="G129" s="64">
        <v>401220.08861206262</v>
      </c>
      <c r="H129" s="107">
        <v>-36502.277215258888</v>
      </c>
      <c r="I129" s="64">
        <v>1476542.4193962412</v>
      </c>
      <c r="J129" s="64">
        <v>9002.6181583336547</v>
      </c>
      <c r="K129" s="64">
        <v>50429.090195904013</v>
      </c>
      <c r="L129" s="64">
        <v>4104476.0594865936</v>
      </c>
      <c r="M129" s="64">
        <v>12776.854366304433</v>
      </c>
      <c r="N129" s="64">
        <v>14366.111271041855</v>
      </c>
      <c r="O129" s="64">
        <v>27142.965637346286</v>
      </c>
    </row>
    <row r="130" spans="1:15" s="58" customFormat="1">
      <c r="A130" s="62">
        <v>19</v>
      </c>
      <c r="B130" s="60" t="s">
        <v>100</v>
      </c>
      <c r="C130" s="65">
        <v>238801332.56569421</v>
      </c>
      <c r="D130" s="65">
        <v>137072418.693407</v>
      </c>
      <c r="E130" s="65">
        <v>56347198.191199899</v>
      </c>
      <c r="F130" s="109">
        <v>15304257.053454783</v>
      </c>
      <c r="G130" s="65">
        <v>6767238.344914238</v>
      </c>
      <c r="H130" s="109">
        <v>-138170.31221464067</v>
      </c>
      <c r="I130" s="65">
        <v>2914186.3082335005</v>
      </c>
      <c r="J130" s="65">
        <v>52913.956042542719</v>
      </c>
      <c r="K130" s="65">
        <v>75005.14953637807</v>
      </c>
      <c r="L130" s="65">
        <v>20311515.697247595</v>
      </c>
      <c r="M130" s="65">
        <v>44353.582725501365</v>
      </c>
      <c r="N130" s="65">
        <v>50415.901147399039</v>
      </c>
      <c r="O130" s="65">
        <v>94769.483872900397</v>
      </c>
    </row>
    <row r="131" spans="1:15" s="58" customFormat="1">
      <c r="A131" s="62">
        <v>20</v>
      </c>
      <c r="B131" s="60"/>
      <c r="C131" s="66"/>
      <c r="D131" s="66"/>
      <c r="E131" s="66"/>
      <c r="F131" s="66"/>
      <c r="G131" s="66"/>
      <c r="H131" s="66"/>
      <c r="I131" s="66"/>
    </row>
    <row r="132" spans="1:15" s="58" customFormat="1">
      <c r="A132" s="62">
        <v>21</v>
      </c>
      <c r="B132" s="60" t="s">
        <v>50</v>
      </c>
      <c r="C132" s="64">
        <v>1876314484.8100848</v>
      </c>
      <c r="D132" s="64">
        <v>729969159.19369626</v>
      </c>
      <c r="E132" s="64">
        <v>504494177.10038549</v>
      </c>
      <c r="F132" s="64">
        <v>153595084.71247348</v>
      </c>
      <c r="G132" s="64">
        <v>11784212.62535537</v>
      </c>
      <c r="H132" s="64">
        <v>261850573.67710391</v>
      </c>
      <c r="I132" s="64">
        <v>15346797.104043797</v>
      </c>
      <c r="J132" s="64">
        <v>632139.72433161375</v>
      </c>
      <c r="K132" s="64">
        <v>994086.78394291538</v>
      </c>
      <c r="L132" s="64">
        <v>136407062.78508839</v>
      </c>
      <c r="M132" s="64">
        <v>29457697.63814893</v>
      </c>
      <c r="N132" s="64">
        <v>31783493.365057118</v>
      </c>
      <c r="O132" s="64">
        <v>61241191.003206044</v>
      </c>
    </row>
    <row r="133" spans="1:15" s="58" customFormat="1">
      <c r="A133" s="62">
        <v>22</v>
      </c>
      <c r="B133" s="60" t="s">
        <v>51</v>
      </c>
      <c r="C133" s="64">
        <v>1876314484.8100848</v>
      </c>
      <c r="D133" s="64">
        <v>729969159.1936965</v>
      </c>
      <c r="E133" s="64">
        <v>504494177.10038555</v>
      </c>
      <c r="F133" s="64">
        <v>153595084.71247345</v>
      </c>
      <c r="G133" s="64">
        <v>11784212.62535537</v>
      </c>
      <c r="H133" s="64">
        <v>261850573.67710385</v>
      </c>
      <c r="I133" s="64">
        <v>15346797.104043799</v>
      </c>
      <c r="J133" s="64">
        <v>632139.72433161363</v>
      </c>
      <c r="K133" s="64">
        <v>994086.78394291538</v>
      </c>
      <c r="L133" s="64">
        <v>136407062.78508839</v>
      </c>
      <c r="M133" s="64">
        <v>29457697.638148922</v>
      </c>
      <c r="N133" s="64">
        <v>31783493.365057115</v>
      </c>
      <c r="O133" s="64">
        <v>61241191.003206037</v>
      </c>
    </row>
    <row r="134" spans="1:15" s="61" customFormat="1"/>
    <row r="135" spans="1:15" s="61" customFormat="1"/>
    <row r="136" spans="1:15" s="61" customFormat="1"/>
    <row r="137" spans="1:15" s="61" customFormat="1"/>
    <row r="138" spans="1:15" s="61" customFormat="1"/>
    <row r="139" spans="1:15" s="61" customFormat="1"/>
    <row r="140" spans="1:15" s="61" customFormat="1"/>
    <row r="141" spans="1:15" s="61" customFormat="1"/>
    <row r="142" spans="1:15" s="61" customFormat="1"/>
    <row r="143" spans="1:15" s="61" customFormat="1"/>
    <row r="144" spans="1:15" s="61" customFormat="1"/>
    <row r="145" s="61" customFormat="1"/>
    <row r="146" s="61" customFormat="1"/>
    <row r="147" s="61" customFormat="1"/>
    <row r="148" s="61" customFormat="1"/>
    <row r="149" s="61" customFormat="1"/>
    <row r="150" s="61" customFormat="1"/>
    <row r="151" s="61" customFormat="1"/>
    <row r="152" s="61" customFormat="1"/>
    <row r="153" s="61" customFormat="1"/>
    <row r="154" s="61" customFormat="1"/>
    <row r="155" s="61" customFormat="1"/>
    <row r="156" s="61" customFormat="1"/>
    <row r="157" s="61" customFormat="1"/>
    <row r="158" s="61" customFormat="1"/>
    <row r="159" s="61" customFormat="1"/>
    <row r="160" s="61" customFormat="1"/>
    <row r="161" s="61" customFormat="1"/>
    <row r="162" s="61" customFormat="1"/>
    <row r="163" s="61" customFormat="1"/>
    <row r="164" s="61" customFormat="1"/>
    <row r="165" s="61" customFormat="1"/>
    <row r="166" s="61" customFormat="1"/>
    <row r="167" s="61" customFormat="1"/>
    <row r="168" s="61" customFormat="1"/>
    <row r="169" s="61" customFormat="1"/>
    <row r="170" s="61" customFormat="1"/>
    <row r="171" s="61" customFormat="1"/>
    <row r="172" s="61" customFormat="1"/>
    <row r="173" s="61" customFormat="1"/>
    <row r="174" s="61" customFormat="1"/>
    <row r="175" s="61" customFormat="1"/>
    <row r="176" s="61" customFormat="1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RateDesign</vt:lpstr>
      <vt:lpstr>COS</vt:lpstr>
      <vt:lpstr>RateDesign!Print_Area</vt:lpstr>
      <vt:lpstr>RateDesign!Print_Titles</vt:lpstr>
      <vt:lpstr>RateDesign!Print_Titles_MI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p74933</dc:creator>
  <cp:lastModifiedBy>laurieharris</cp:lastModifiedBy>
  <cp:lastPrinted>2013-11-20T00:55:53Z</cp:lastPrinted>
  <dcterms:created xsi:type="dcterms:W3CDTF">2007-10-15T20:06:36Z</dcterms:created>
  <dcterms:modified xsi:type="dcterms:W3CDTF">2013-12-04T18:45:17Z</dcterms:modified>
</cp:coreProperties>
</file>