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/>
  </bookViews>
  <sheets>
    <sheet name="Exhibit B Final" sheetId="9" r:id="rId1"/>
  </sheets>
  <calcPr calcId="145621"/>
</workbook>
</file>

<file path=xl/calcChain.xml><?xml version="1.0" encoding="utf-8"?>
<calcChain xmlns="http://schemas.openxmlformats.org/spreadsheetml/2006/main">
  <c r="F27" i="9"/>
  <c r="J27" s="1"/>
  <c r="AB32" l="1"/>
  <c r="AC36"/>
  <c r="AB33"/>
  <c r="AC33" s="1"/>
  <c r="Z24" l="1"/>
  <c r="AD24" l="1"/>
  <c r="Y11"/>
  <c r="Y12" s="1"/>
  <c r="Y13" s="1"/>
  <c r="Y14" s="1"/>
  <c r="Y15" s="1"/>
  <c r="Y16" s="1"/>
  <c r="Y17" s="1"/>
  <c r="Y18" s="1"/>
  <c r="Y19" s="1"/>
  <c r="Y20" s="1"/>
  <c r="Y21" s="1"/>
  <c r="Y22" s="1"/>
  <c r="P24"/>
  <c r="H24"/>
  <c r="J24" s="1"/>
  <c r="B24"/>
  <c r="D24" s="1"/>
  <c r="Z11" l="1"/>
  <c r="D22"/>
  <c r="F22" s="1"/>
  <c r="J22" s="1"/>
  <c r="D17"/>
  <c r="F17" s="1"/>
  <c r="J17" s="1"/>
  <c r="D16"/>
  <c r="F16" s="1"/>
  <c r="J16" s="1"/>
  <c r="D14"/>
  <c r="F14" s="1"/>
  <c r="J14" s="1"/>
  <c r="D12"/>
  <c r="F12" s="1"/>
  <c r="J12" s="1"/>
  <c r="D15"/>
  <c r="F15" s="1"/>
  <c r="J15" s="1"/>
  <c r="D13"/>
  <c r="F13" s="1"/>
  <c r="J13" s="1"/>
  <c r="D11"/>
  <c r="F11" s="1"/>
  <c r="J11" s="1"/>
  <c r="D18"/>
  <c r="F18" s="1"/>
  <c r="J18" s="1"/>
  <c r="D19"/>
  <c r="F19" s="1"/>
  <c r="J19" s="1"/>
  <c r="D20"/>
  <c r="F20" s="1"/>
  <c r="J20" s="1"/>
  <c r="D21"/>
  <c r="F21" s="1"/>
  <c r="J21" s="1"/>
  <c r="Z12" l="1"/>
  <c r="Z13" s="1"/>
  <c r="Z14" l="1"/>
  <c r="Z15" l="1"/>
  <c r="Z16" l="1"/>
  <c r="Z17" l="1"/>
  <c r="L12" l="1"/>
  <c r="N11"/>
  <c r="R11" s="1"/>
  <c r="W11" s="1"/>
  <c r="Z18"/>
  <c r="AB11" l="1"/>
  <c r="AF11" s="1"/>
  <c r="L13"/>
  <c r="N12"/>
  <c r="R12" s="1"/>
  <c r="Z19"/>
  <c r="AB12" l="1"/>
  <c r="AF12" s="1"/>
  <c r="W12"/>
  <c r="L14"/>
  <c r="N13"/>
  <c r="R13" s="1"/>
  <c r="Z20"/>
  <c r="AB13" l="1"/>
  <c r="AF13" s="1"/>
  <c r="W13"/>
  <c r="L15"/>
  <c r="N14"/>
  <c r="R14" s="1"/>
  <c r="Z21"/>
  <c r="AB14" l="1"/>
  <c r="AF14" s="1"/>
  <c r="W14"/>
  <c r="L16"/>
  <c r="N15"/>
  <c r="R15" s="1"/>
  <c r="Z22"/>
  <c r="AB15" l="1"/>
  <c r="AF15" s="1"/>
  <c r="W15"/>
  <c r="L17"/>
  <c r="N16"/>
  <c r="R16" s="1"/>
  <c r="AB16" l="1"/>
  <c r="AF16" s="1"/>
  <c r="W16"/>
  <c r="L18"/>
  <c r="N17"/>
  <c r="R17" s="1"/>
  <c r="AB17" l="1"/>
  <c r="AF17" s="1"/>
  <c r="W17"/>
  <c r="L19"/>
  <c r="N18"/>
  <c r="R18" s="1"/>
  <c r="AB18" l="1"/>
  <c r="AF18" s="1"/>
  <c r="W18"/>
  <c r="L20"/>
  <c r="N19"/>
  <c r="R19" s="1"/>
  <c r="AB19" l="1"/>
  <c r="AF19" s="1"/>
  <c r="W19"/>
  <c r="L21"/>
  <c r="N20"/>
  <c r="R20" s="1"/>
  <c r="AB20" l="1"/>
  <c r="AF20" s="1"/>
  <c r="W20"/>
  <c r="L22"/>
  <c r="N22" s="1"/>
  <c r="R22" s="1"/>
  <c r="W22" s="1"/>
  <c r="N21"/>
  <c r="R21" s="1"/>
  <c r="AB21" l="1"/>
  <c r="AF21" s="1"/>
  <c r="W21"/>
  <c r="W24" s="1"/>
  <c r="AB22"/>
  <c r="R24"/>
  <c r="N24" s="1"/>
  <c r="AF22" l="1"/>
  <c r="AB24"/>
  <c r="AF24" s="1"/>
</calcChain>
</file>

<file path=xl/sharedStrings.xml><?xml version="1.0" encoding="utf-8"?>
<sst xmlns="http://schemas.openxmlformats.org/spreadsheetml/2006/main" count="73" uniqueCount="64">
  <si>
    <t>Total Company</t>
  </si>
  <si>
    <t>Total</t>
  </si>
  <si>
    <t>Rebuttal Net Power Costs</t>
  </si>
  <si>
    <t>Utah Allocated</t>
  </si>
  <si>
    <t>Stipulation Reduction</t>
  </si>
  <si>
    <t>Utah MWh</t>
  </si>
  <si>
    <t>Utah Net Power Cost Calculation</t>
  </si>
  <si>
    <t>Wheeling Revenues</t>
  </si>
  <si>
    <t>Firm Wheeling</t>
  </si>
  <si>
    <t>SRM-3 Page 3.2.2</t>
  </si>
  <si>
    <t>Non-firm Wheeling</t>
  </si>
  <si>
    <t>Utah SG Allocation</t>
  </si>
  <si>
    <t>Utah SE Allocation</t>
  </si>
  <si>
    <t>Utah EBA Base</t>
  </si>
  <si>
    <t>Utah EBA $/MWh</t>
  </si>
  <si>
    <t>Utah Allocated Wheeling Revenues</t>
  </si>
  <si>
    <t>Total Company MWh</t>
  </si>
  <si>
    <t>Stipulation NPC</t>
  </si>
  <si>
    <t>Net Power Cost Calculation</t>
  </si>
  <si>
    <t xml:space="preserve">Utah NPC </t>
  </si>
  <si>
    <t>EBA 
(NPC only) $/MWh</t>
  </si>
  <si>
    <t>Utah NPC Base</t>
  </si>
  <si>
    <t>Utah EBA 
(NPC only) $/MWh</t>
  </si>
  <si>
    <t xml:space="preserve">Footnotes:  (1) </t>
  </si>
  <si>
    <t xml:space="preserve">(2) </t>
  </si>
  <si>
    <t>SRM-2R, page 2.3 line 111, page 2.5 lines 233 &amp;248, page 2.8 lines 439 &amp; 492, page 2.10 line 587</t>
  </si>
  <si>
    <t>SRM-2R, page 2.2, line 66, monthly detail from NPC</t>
  </si>
  <si>
    <t xml:space="preserve">(3) </t>
  </si>
  <si>
    <t>Per Stipulation</t>
  </si>
  <si>
    <t xml:space="preserve">(4) </t>
  </si>
  <si>
    <t>SRM-2R, page 11.17</t>
  </si>
  <si>
    <t xml:space="preserve">(5)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</si>
  <si>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</si>
  <si>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</si>
  <si>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</si>
  <si>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</si>
  <si>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</si>
  <si>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</si>
  <si>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</si>
  <si>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</si>
  <si>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</si>
  <si>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</si>
  <si>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</si>
  <si>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</si>
  <si>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</si>
  <si>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</si>
  <si>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</si>
  <si>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[note 1]</t>
  </si>
  <si>
    <t>[note 2]</t>
  </si>
  <si>
    <t>[note 3]</t>
  </si>
  <si>
    <t>[note 4]</t>
  </si>
  <si>
    <t xml:space="preserve">[(c) - (a)] </t>
  </si>
  <si>
    <t xml:space="preserve">[(c) / (d)] </t>
  </si>
  <si>
    <t>[note 5]</t>
  </si>
  <si>
    <t>[(e) * (f)]</t>
  </si>
  <si>
    <t>[(g) * (h)]</t>
  </si>
  <si>
    <t>[column (i)]</t>
  </si>
  <si>
    <t>[see detail below]</t>
  </si>
  <si>
    <t>[(j) * (l)]</t>
  </si>
  <si>
    <t xml:space="preserve">[(m) / (n)] </t>
  </si>
  <si>
    <t>Calculated to make Utah base NPC equal the base NPC in the stipulation.  This adjustment is necessary because not all costs use an SE factor.  This</t>
  </si>
  <si>
    <t>same scalar will be used in calculating Utah actual NPC for the EBA.</t>
  </si>
  <si>
    <t>[(a) + (b)]</t>
  </si>
  <si>
    <t>Utah Allocation Scalar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</si>
</sst>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mmm\-yyyy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* #,##0.000_);_(* \(#,##0.0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2" applyNumberFormat="1" applyFont="1"/>
    <xf numFmtId="165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2" xfId="0" applyFont="1" applyBorder="1" applyAlignment="1">
      <alignment horizontal="center" wrapText="1"/>
    </xf>
    <xf numFmtId="165" fontId="0" fillId="0" borderId="0" xfId="0" applyNumberFormat="1" applyFill="1"/>
    <xf numFmtId="0" fontId="0" fillId="0" borderId="0" xfId="0" applyAlignment="1">
      <alignment horizontal="center"/>
    </xf>
    <xf numFmtId="0" fontId="0" fillId="0" borderId="6" xfId="0" applyBorder="1"/>
    <xf numFmtId="0" fontId="2" fillId="0" borderId="1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167" fontId="0" fillId="0" borderId="0" xfId="3" applyNumberFormat="1" applyFont="1" applyFill="1"/>
    <xf numFmtId="167" fontId="0" fillId="0" borderId="0" xfId="3" applyNumberFormat="1" applyFont="1"/>
    <xf numFmtId="167" fontId="0" fillId="0" borderId="9" xfId="3" applyNumberFormat="1" applyFont="1" applyFill="1" applyBorder="1"/>
    <xf numFmtId="0" fontId="3" fillId="0" borderId="0" xfId="0" applyFont="1" applyAlignment="1">
      <alignment horizontal="centerContinuous"/>
    </xf>
    <xf numFmtId="164" fontId="0" fillId="0" borderId="0" xfId="2" applyNumberFormat="1" applyFont="1" applyAlignment="1">
      <alignment horizontal="right"/>
    </xf>
    <xf numFmtId="0" fontId="0" fillId="0" borderId="10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right"/>
    </xf>
    <xf numFmtId="167" fontId="0" fillId="0" borderId="0" xfId="3" applyNumberFormat="1" applyFont="1" applyBorder="1"/>
    <xf numFmtId="164" fontId="0" fillId="0" borderId="0" xfId="2" applyNumberFormat="1" applyFont="1" applyBorder="1"/>
    <xf numFmtId="167" fontId="0" fillId="0" borderId="6" xfId="3" applyNumberFormat="1" applyFont="1" applyBorder="1"/>
    <xf numFmtId="0" fontId="0" fillId="0" borderId="7" xfId="0" applyBorder="1"/>
    <xf numFmtId="0" fontId="0" fillId="0" borderId="1" xfId="0" applyBorder="1" applyAlignment="1">
      <alignment horizontal="right"/>
    </xf>
    <xf numFmtId="0" fontId="0" fillId="0" borderId="1" xfId="0" applyBorder="1"/>
    <xf numFmtId="164" fontId="0" fillId="0" borderId="1" xfId="2" applyNumberFormat="1" applyFont="1" applyBorder="1"/>
    <xf numFmtId="167" fontId="0" fillId="0" borderId="8" xfId="3" applyNumberFormat="1" applyFont="1" applyBorder="1"/>
    <xf numFmtId="165" fontId="0" fillId="0" borderId="0" xfId="1" applyNumberFormat="1" applyFont="1"/>
    <xf numFmtId="165" fontId="0" fillId="0" borderId="9" xfId="1" applyNumberFormat="1" applyFont="1" applyFill="1" applyBorder="1"/>
    <xf numFmtId="0" fontId="4" fillId="0" borderId="3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2" fillId="0" borderId="0" xfId="0" applyFont="1"/>
    <xf numFmtId="168" fontId="0" fillId="0" borderId="0" xfId="0" applyNumberFormat="1"/>
    <xf numFmtId="167" fontId="2" fillId="0" borderId="0" xfId="3" applyNumberFormat="1" applyFont="1"/>
    <xf numFmtId="165" fontId="2" fillId="0" borderId="0" xfId="1" applyNumberFormat="1" applyFont="1"/>
    <xf numFmtId="0" fontId="0" fillId="0" borderId="0" xfId="0" applyFont="1" applyBorder="1" applyAlignment="1">
      <alignment horizontal="center"/>
    </xf>
    <xf numFmtId="167" fontId="1" fillId="0" borderId="9" xfId="3" applyNumberFormat="1" applyFont="1" applyFill="1" applyBorder="1"/>
    <xf numFmtId="167" fontId="1" fillId="0" borderId="0" xfId="3" applyNumberFormat="1" applyFont="1"/>
    <xf numFmtId="165" fontId="1" fillId="0" borderId="9" xfId="1" applyNumberFormat="1" applyFont="1" applyFill="1" applyBorder="1"/>
    <xf numFmtId="0" fontId="0" fillId="0" borderId="0" xfId="0" applyFont="1"/>
    <xf numFmtId="44" fontId="2" fillId="0" borderId="0" xfId="3" applyFont="1"/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Continuous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5" fontId="0" fillId="0" borderId="0" xfId="1" applyNumberFormat="1" applyFont="1" applyAlignment="1">
      <alignment horizontal="centerContinuous"/>
    </xf>
    <xf numFmtId="168" fontId="0" fillId="0" borderId="0" xfId="3" applyNumberFormat="1" applyFont="1"/>
    <xf numFmtId="168" fontId="1" fillId="0" borderId="9" xfId="3" applyNumberFormat="1" applyFont="1" applyBorder="1"/>
    <xf numFmtId="169" fontId="0" fillId="0" borderId="0" xfId="1" applyNumberFormat="1" applyFont="1"/>
    <xf numFmtId="168" fontId="2" fillId="0" borderId="0" xfId="3" applyNumberFormat="1" applyFont="1"/>
    <xf numFmtId="168" fontId="0" fillId="0" borderId="9" xfId="3" applyNumberFormat="1" applyFont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showGridLines="0" tabSelected="1" view="pageBreakPreview" topLeftCell="H1" zoomScale="60" workbookViewId="0">
      <selection activeCell="AG2" sqref="AG2"/>
    </sheetView>
  </sheetViews>
  <sheetFormatPr defaultRowHeight="15"/>
  <cols>
    <col min="1" max="1" width="16.140625" customWidth="1"/>
    <col min="2" max="2" width="16.85546875" customWidth="1"/>
    <col min="3" max="3" width="2.28515625" customWidth="1"/>
    <col min="4" max="4" width="13.7109375" customWidth="1"/>
    <col min="5" max="5" width="2.28515625" customWidth="1"/>
    <col min="6" max="6" width="15.7109375" customWidth="1"/>
    <col min="7" max="7" width="2.28515625" customWidth="1"/>
    <col min="8" max="8" width="13.7109375" customWidth="1"/>
    <col min="9" max="9" width="2.28515625" customWidth="1"/>
    <col min="10" max="10" width="12" customWidth="1"/>
    <col min="11" max="11" width="2.28515625" customWidth="1"/>
    <col min="12" max="12" width="13.7109375" customWidth="1"/>
    <col min="13" max="13" width="2.28515625" customWidth="1"/>
    <col min="14" max="14" width="13.7109375" customWidth="1"/>
    <col min="15" max="15" width="2.28515625" customWidth="1"/>
    <col min="16" max="16" width="13.7109375" customWidth="1"/>
    <col min="17" max="17" width="2.28515625" customWidth="1"/>
    <col min="18" max="18" width="15.7109375" customWidth="1"/>
    <col min="19" max="19" width="1.7109375" customWidth="1"/>
    <col min="20" max="20" width="16.140625" customWidth="1"/>
    <col min="21" max="21" width="11.140625" customWidth="1"/>
    <col min="22" max="22" width="2.28515625" customWidth="1"/>
    <col min="23" max="23" width="15.7109375" customWidth="1"/>
    <col min="24" max="24" width="2.28515625" customWidth="1"/>
    <col min="25" max="26" width="13.7109375" customWidth="1"/>
    <col min="27" max="27" width="2.28515625" customWidth="1"/>
    <col min="28" max="28" width="13.7109375" customWidth="1"/>
    <col min="29" max="29" width="2.28515625" customWidth="1"/>
    <col min="30" max="30" width="13.7109375" customWidth="1"/>
    <col min="31" max="31" width="2.28515625" customWidth="1"/>
    <col min="32" max="32" width="10.42578125" customWidth="1"/>
    <col min="33" max="33" width="30.7109375" customWidth="1"/>
  </cols>
  <sheetData>
    <row r="1" spans="1:33">
      <c r="F1" s="1"/>
      <c r="H1" s="1"/>
      <c r="L1" s="30"/>
      <c r="P1" s="30"/>
      <c r="R1" s="17"/>
      <c r="W1" s="17"/>
      <c r="Y1" s="1"/>
      <c r="AB1" s="1"/>
      <c r="AD1" s="30"/>
      <c r="AG1" s="17"/>
    </row>
    <row r="2" spans="1:33">
      <c r="F2" s="1"/>
      <c r="H2" s="1"/>
      <c r="L2" s="30"/>
      <c r="P2" s="30"/>
      <c r="R2" s="17"/>
      <c r="W2" s="17"/>
      <c r="Y2" s="1"/>
      <c r="AB2" s="1"/>
      <c r="AD2" s="30"/>
      <c r="AG2" s="17"/>
    </row>
    <row r="3" spans="1:33">
      <c r="F3" s="1"/>
      <c r="H3" s="1"/>
      <c r="J3" s="17"/>
      <c r="L3" s="30"/>
      <c r="P3" s="30"/>
      <c r="R3" s="1"/>
      <c r="W3" s="1"/>
      <c r="Y3" s="1"/>
      <c r="AB3" s="1"/>
      <c r="AD3" s="30"/>
      <c r="AF3" s="17"/>
    </row>
    <row r="4" spans="1:33">
      <c r="F4" s="1"/>
      <c r="H4" s="1"/>
      <c r="J4" s="17"/>
      <c r="L4" s="30"/>
      <c r="P4" s="30"/>
      <c r="R4" s="1"/>
      <c r="W4" s="1"/>
      <c r="Y4" s="1"/>
      <c r="AB4" s="1"/>
      <c r="AD4" s="30"/>
      <c r="AF4" s="17"/>
    </row>
    <row r="5" spans="1:33" ht="18.75">
      <c r="A5" s="16" t="s">
        <v>18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52"/>
      <c r="M5" s="16"/>
      <c r="N5" s="16"/>
      <c r="O5" s="16"/>
      <c r="P5" s="52"/>
      <c r="Q5" s="16"/>
      <c r="R5" s="16"/>
      <c r="U5" s="16" t="s">
        <v>6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3">
      <c r="L6" s="30"/>
      <c r="P6" s="30"/>
      <c r="AD6" s="30"/>
    </row>
    <row r="7" spans="1:33">
      <c r="B7" s="5" t="s">
        <v>0</v>
      </c>
      <c r="C7" s="6"/>
      <c r="D7" s="5"/>
      <c r="E7" s="6"/>
      <c r="F7" s="5"/>
      <c r="G7" s="6"/>
      <c r="H7" s="6"/>
      <c r="I7" s="6"/>
      <c r="J7" s="6"/>
      <c r="L7" s="4"/>
      <c r="P7" s="4"/>
      <c r="R7" s="45"/>
      <c r="W7" s="45"/>
      <c r="Y7" s="5" t="s">
        <v>7</v>
      </c>
      <c r="Z7" s="6"/>
      <c r="AB7" s="4"/>
      <c r="AD7" s="4"/>
      <c r="AF7" s="4"/>
    </row>
    <row r="8" spans="1:33" ht="45">
      <c r="B8" s="7" t="s">
        <v>2</v>
      </c>
      <c r="C8" s="44"/>
      <c r="D8" s="11" t="s">
        <v>4</v>
      </c>
      <c r="E8" s="44"/>
      <c r="F8" s="11" t="s">
        <v>17</v>
      </c>
      <c r="G8" s="44"/>
      <c r="H8" s="11" t="s">
        <v>16</v>
      </c>
      <c r="I8" s="44"/>
      <c r="J8" s="11" t="s">
        <v>20</v>
      </c>
      <c r="L8" s="11" t="s">
        <v>63</v>
      </c>
      <c r="N8" s="11" t="s">
        <v>22</v>
      </c>
      <c r="P8" s="11" t="s">
        <v>5</v>
      </c>
      <c r="R8" s="11" t="s">
        <v>21</v>
      </c>
      <c r="W8" s="11" t="s">
        <v>21</v>
      </c>
      <c r="Y8" s="7" t="s">
        <v>0</v>
      </c>
      <c r="Z8" s="7" t="s">
        <v>3</v>
      </c>
      <c r="AB8" s="11" t="s">
        <v>13</v>
      </c>
      <c r="AD8" s="11" t="s">
        <v>5</v>
      </c>
      <c r="AF8" s="11" t="s">
        <v>14</v>
      </c>
    </row>
    <row r="9" spans="1:33">
      <c r="B9" s="46" t="s">
        <v>32</v>
      </c>
      <c r="D9" s="46" t="s">
        <v>33</v>
      </c>
      <c r="E9" s="46"/>
      <c r="F9" s="46" t="s">
        <v>34</v>
      </c>
      <c r="G9" s="46"/>
      <c r="H9" s="46" t="s">
        <v>35</v>
      </c>
      <c r="J9" s="46" t="s">
        <v>36</v>
      </c>
      <c r="K9" s="46"/>
      <c r="L9" s="46" t="s">
        <v>37</v>
      </c>
      <c r="M9" s="46"/>
      <c r="N9" s="46" t="s">
        <v>38</v>
      </c>
      <c r="P9" s="46" t="s">
        <v>39</v>
      </c>
      <c r="R9" s="46" t="s">
        <v>40</v>
      </c>
      <c r="W9" s="46" t="s">
        <v>41</v>
      </c>
      <c r="Y9" s="46" t="s">
        <v>42</v>
      </c>
      <c r="Z9" s="46" t="s">
        <v>43</v>
      </c>
      <c r="AB9" s="46" t="s">
        <v>44</v>
      </c>
      <c r="AD9" s="46" t="s">
        <v>45</v>
      </c>
      <c r="AF9" s="46" t="s">
        <v>46</v>
      </c>
    </row>
    <row r="11" spans="1:33">
      <c r="A11" s="12">
        <v>40725</v>
      </c>
      <c r="B11" s="13">
        <v>140131690.29275995</v>
      </c>
      <c r="C11" s="14"/>
      <c r="D11" s="14">
        <f t="shared" ref="D11:D22" si="0">D$24*$B11/$B$24</f>
        <v>-3107047.2511484833</v>
      </c>
      <c r="E11" s="14"/>
      <c r="F11" s="14">
        <f t="shared" ref="F11:F22" si="1">D11+B11</f>
        <v>137024643.04161146</v>
      </c>
      <c r="G11" s="14"/>
      <c r="H11" s="30">
        <v>5581297</v>
      </c>
      <c r="J11" s="53">
        <f>F11/H11</f>
        <v>24.550681148416125</v>
      </c>
      <c r="K11" s="14"/>
      <c r="L11" s="1">
        <v>1.0001400489293799</v>
      </c>
      <c r="M11" s="14"/>
      <c r="N11" s="53">
        <f t="shared" ref="N11:N22" si="2">J11*L11</f>
        <v>24.554119445026508</v>
      </c>
      <c r="O11" s="14"/>
      <c r="P11" s="30">
        <v>2487069</v>
      </c>
      <c r="R11" s="14">
        <f>N11*P11</f>
        <v>61067789.294022635</v>
      </c>
      <c r="U11" s="12">
        <v>40725</v>
      </c>
      <c r="W11" s="14">
        <f>R11</f>
        <v>61067789.294022635</v>
      </c>
      <c r="X11" s="14"/>
      <c r="Y11" s="14">
        <f>Y24/12</f>
        <v>-5875056.833333333</v>
      </c>
      <c r="Z11" s="14">
        <f>Z24/12</f>
        <v>-2538480.7149133333</v>
      </c>
      <c r="AA11" s="14"/>
      <c r="AB11" s="14">
        <f>Z11+R11</f>
        <v>58529308.579109304</v>
      </c>
      <c r="AC11" s="14"/>
      <c r="AD11" s="30">
        <v>2487069</v>
      </c>
      <c r="AF11" s="53">
        <f>AB11/AD11</f>
        <v>23.533447837237045</v>
      </c>
    </row>
    <row r="12" spans="1:33">
      <c r="A12" s="12">
        <v>40756</v>
      </c>
      <c r="B12" s="8">
        <v>151458071.99305969</v>
      </c>
      <c r="D12" s="2">
        <f t="shared" si="0"/>
        <v>-3358179.6185227251</v>
      </c>
      <c r="F12" s="2">
        <f t="shared" si="1"/>
        <v>148099892.37453696</v>
      </c>
      <c r="H12" s="30">
        <v>5456765</v>
      </c>
      <c r="J12" s="55">
        <f>F12/H12</f>
        <v>27.140602971639233</v>
      </c>
      <c r="L12" s="1">
        <f>L11</f>
        <v>1.0001400489293799</v>
      </c>
      <c r="N12" s="55">
        <f t="shared" si="2"/>
        <v>27.144403984028134</v>
      </c>
      <c r="P12" s="30">
        <v>2438510</v>
      </c>
      <c r="R12" s="30">
        <f t="shared" ref="R12:R22" si="3">N12*P12</f>
        <v>66191900.559092447</v>
      </c>
      <c r="U12" s="12">
        <v>40756</v>
      </c>
      <c r="W12" s="30">
        <f t="shared" ref="W12:W22" si="4">R12</f>
        <v>66191900.559092447</v>
      </c>
      <c r="Y12" s="2">
        <f>Y11</f>
        <v>-5875056.833333333</v>
      </c>
      <c r="Z12" s="2">
        <f>Z11</f>
        <v>-2538480.7149133333</v>
      </c>
      <c r="AB12" s="30">
        <f>Z12+R12</f>
        <v>63653419.844179116</v>
      </c>
      <c r="AD12" s="30">
        <v>2438510</v>
      </c>
      <c r="AF12" s="55">
        <f>AB12/AD12</f>
        <v>26.103407344722438</v>
      </c>
    </row>
    <row r="13" spans="1:33">
      <c r="A13" s="12">
        <v>40787</v>
      </c>
      <c r="B13" s="8">
        <v>126184995.68455841</v>
      </c>
      <c r="D13" s="2">
        <f t="shared" si="0"/>
        <v>-2797816.4193895175</v>
      </c>
      <c r="F13" s="2">
        <f t="shared" si="1"/>
        <v>123387179.26516889</v>
      </c>
      <c r="H13" s="30">
        <v>4811197</v>
      </c>
      <c r="J13" s="55">
        <f t="shared" ref="J13:J22" si="5">F13/H13</f>
        <v>25.645838086690045</v>
      </c>
      <c r="L13" s="1">
        <f t="shared" ref="L13:L22" si="6">L12</f>
        <v>1.0001400489293799</v>
      </c>
      <c r="N13" s="55">
        <f t="shared" si="2"/>
        <v>25.649429758857135</v>
      </c>
      <c r="P13" s="30">
        <v>2080962</v>
      </c>
      <c r="R13" s="30">
        <f t="shared" si="3"/>
        <v>53375488.64985086</v>
      </c>
      <c r="U13" s="12">
        <v>40787</v>
      </c>
      <c r="W13" s="30">
        <f t="shared" si="4"/>
        <v>53375488.64985086</v>
      </c>
      <c r="Y13" s="2">
        <f t="shared" ref="Y13:Z22" si="7">Y12</f>
        <v>-5875056.833333333</v>
      </c>
      <c r="Z13" s="2">
        <f t="shared" si="7"/>
        <v>-2538480.7149133333</v>
      </c>
      <c r="AB13" s="30">
        <f t="shared" ref="AB13:AB22" si="8">Z13+R13</f>
        <v>50837007.934937529</v>
      </c>
      <c r="AD13" s="30">
        <v>2080962</v>
      </c>
      <c r="AF13" s="55">
        <f t="shared" ref="AF13:AF22" si="9">AB13/AD13</f>
        <v>24.429570523122251</v>
      </c>
    </row>
    <row r="14" spans="1:33">
      <c r="A14" s="12">
        <v>40817</v>
      </c>
      <c r="B14" s="8">
        <v>114016576.01484603</v>
      </c>
      <c r="D14" s="2">
        <f t="shared" si="0"/>
        <v>-2528014.1012513884</v>
      </c>
      <c r="F14" s="2">
        <f t="shared" si="1"/>
        <v>111488561.91359463</v>
      </c>
      <c r="H14" s="30">
        <v>4902608</v>
      </c>
      <c r="J14" s="55">
        <f t="shared" si="5"/>
        <v>22.740664135006231</v>
      </c>
      <c r="L14" s="1">
        <f t="shared" si="6"/>
        <v>1.0001400489293799</v>
      </c>
      <c r="N14" s="55">
        <f t="shared" si="2"/>
        <v>22.743848940671725</v>
      </c>
      <c r="P14" s="30">
        <v>2071429</v>
      </c>
      <c r="R14" s="30">
        <f t="shared" si="3"/>
        <v>47112268.26732669</v>
      </c>
      <c r="U14" s="12">
        <v>40817</v>
      </c>
      <c r="W14" s="30">
        <f t="shared" si="4"/>
        <v>47112268.26732669</v>
      </c>
      <c r="Y14" s="2">
        <f t="shared" si="7"/>
        <v>-5875056.833333333</v>
      </c>
      <c r="Z14" s="2">
        <f t="shared" si="7"/>
        <v>-2538480.7149133333</v>
      </c>
      <c r="AB14" s="30">
        <f t="shared" si="8"/>
        <v>44573787.552413359</v>
      </c>
      <c r="AD14" s="30">
        <v>2071429</v>
      </c>
      <c r="AF14" s="55">
        <f t="shared" si="9"/>
        <v>21.518375745639055</v>
      </c>
    </row>
    <row r="15" spans="1:33">
      <c r="A15" s="12">
        <v>40848</v>
      </c>
      <c r="B15" s="8">
        <v>113851506.65921128</v>
      </c>
      <c r="D15" s="2">
        <f t="shared" si="0"/>
        <v>-2524354.1276465436</v>
      </c>
      <c r="F15" s="2">
        <f t="shared" si="1"/>
        <v>111327152.53156473</v>
      </c>
      <c r="H15" s="30">
        <v>4972393</v>
      </c>
      <c r="J15" s="55">
        <f t="shared" si="5"/>
        <v>22.389049403690482</v>
      </c>
      <c r="L15" s="1">
        <f t="shared" si="6"/>
        <v>1.0001400489293799</v>
      </c>
      <c r="N15" s="55">
        <f t="shared" si="2"/>
        <v>22.392184966089303</v>
      </c>
      <c r="P15" s="30">
        <v>2071816</v>
      </c>
      <c r="R15" s="30">
        <f t="shared" si="3"/>
        <v>46392487.087703273</v>
      </c>
      <c r="U15" s="12">
        <v>40848</v>
      </c>
      <c r="W15" s="30">
        <f t="shared" si="4"/>
        <v>46392487.087703273</v>
      </c>
      <c r="Y15" s="2">
        <f t="shared" si="7"/>
        <v>-5875056.833333333</v>
      </c>
      <c r="Z15" s="2">
        <f t="shared" si="7"/>
        <v>-2538480.7149133333</v>
      </c>
      <c r="AB15" s="30">
        <f t="shared" si="8"/>
        <v>43854006.372789942</v>
      </c>
      <c r="AD15" s="30">
        <v>2071816</v>
      </c>
      <c r="AF15" s="55">
        <f t="shared" si="9"/>
        <v>21.166940680441673</v>
      </c>
    </row>
    <row r="16" spans="1:33">
      <c r="A16" s="12">
        <v>40878</v>
      </c>
      <c r="B16" s="8">
        <v>124881814.48346323</v>
      </c>
      <c r="D16" s="2">
        <f t="shared" si="0"/>
        <v>-2768921.8448635698</v>
      </c>
      <c r="F16" s="2">
        <f t="shared" si="1"/>
        <v>122112892.63859966</v>
      </c>
      <c r="H16" s="30">
        <v>5392624</v>
      </c>
      <c r="J16" s="55">
        <f t="shared" si="5"/>
        <v>22.644429249767768</v>
      </c>
      <c r="L16" s="1">
        <f t="shared" si="6"/>
        <v>1.0001400489293799</v>
      </c>
      <c r="N16" s="55">
        <f t="shared" si="2"/>
        <v>22.647600577840617</v>
      </c>
      <c r="P16" s="30">
        <v>2188691</v>
      </c>
      <c r="R16" s="30">
        <f t="shared" si="3"/>
        <v>49568599.556314558</v>
      </c>
      <c r="U16" s="12">
        <v>40878</v>
      </c>
      <c r="W16" s="30">
        <f t="shared" si="4"/>
        <v>49568599.556314558</v>
      </c>
      <c r="Y16" s="2">
        <f t="shared" si="7"/>
        <v>-5875056.833333333</v>
      </c>
      <c r="Z16" s="2">
        <f t="shared" si="7"/>
        <v>-2538480.7149133333</v>
      </c>
      <c r="AB16" s="30">
        <f t="shared" si="8"/>
        <v>47030118.841401227</v>
      </c>
      <c r="AD16" s="30">
        <v>2188691</v>
      </c>
      <c r="AF16" s="55">
        <f t="shared" si="9"/>
        <v>21.487783721594884</v>
      </c>
    </row>
    <row r="17" spans="1:32">
      <c r="A17" s="12">
        <v>40909</v>
      </c>
      <c r="B17" s="8">
        <v>128942811.77382572</v>
      </c>
      <c r="D17" s="2">
        <f t="shared" si="0"/>
        <v>-2858963.6508360915</v>
      </c>
      <c r="F17" s="2">
        <f t="shared" si="1"/>
        <v>126083848.12298962</v>
      </c>
      <c r="H17" s="30">
        <v>5409177</v>
      </c>
      <c r="J17" s="55">
        <f t="shared" si="5"/>
        <v>23.309247991513242</v>
      </c>
      <c r="L17" s="1">
        <f t="shared" si="6"/>
        <v>1.0001400489293799</v>
      </c>
      <c r="N17" s="55">
        <f t="shared" si="2"/>
        <v>23.312512426739104</v>
      </c>
      <c r="P17" s="30">
        <v>2214779</v>
      </c>
      <c r="R17" s="30">
        <f t="shared" si="3"/>
        <v>51632062.959980808</v>
      </c>
      <c r="U17" s="12">
        <v>40909</v>
      </c>
      <c r="W17" s="30">
        <f t="shared" si="4"/>
        <v>51632062.959980808</v>
      </c>
      <c r="Y17" s="2">
        <f t="shared" si="7"/>
        <v>-5875056.833333333</v>
      </c>
      <c r="Z17" s="2">
        <f t="shared" si="7"/>
        <v>-2538480.7149133333</v>
      </c>
      <c r="AB17" s="30">
        <f t="shared" si="8"/>
        <v>49093582.245067477</v>
      </c>
      <c r="AD17" s="30">
        <v>2214779</v>
      </c>
      <c r="AF17" s="55">
        <f t="shared" si="9"/>
        <v>22.166357115119602</v>
      </c>
    </row>
    <row r="18" spans="1:32">
      <c r="A18" s="12">
        <v>40940</v>
      </c>
      <c r="B18" s="8">
        <v>118627509.86086331</v>
      </c>
      <c r="D18" s="2">
        <f t="shared" si="0"/>
        <v>-2630249.2866085703</v>
      </c>
      <c r="F18" s="2">
        <f t="shared" si="1"/>
        <v>115997260.57425474</v>
      </c>
      <c r="H18" s="30">
        <v>4977523</v>
      </c>
      <c r="J18" s="55">
        <f t="shared" si="5"/>
        <v>23.304213877917739</v>
      </c>
      <c r="L18" s="1">
        <f t="shared" si="6"/>
        <v>1.0001400489293799</v>
      </c>
      <c r="N18" s="55">
        <f t="shared" si="2"/>
        <v>23.307477608121381</v>
      </c>
      <c r="P18" s="30">
        <v>2061687</v>
      </c>
      <c r="R18" s="30">
        <f t="shared" si="3"/>
        <v>48052723.587454945</v>
      </c>
      <c r="U18" s="12">
        <v>40940</v>
      </c>
      <c r="W18" s="30">
        <f t="shared" si="4"/>
        <v>48052723.587454945</v>
      </c>
      <c r="Y18" s="2">
        <f t="shared" si="7"/>
        <v>-5875056.833333333</v>
      </c>
      <c r="Z18" s="2">
        <f t="shared" si="7"/>
        <v>-2538480.7149133333</v>
      </c>
      <c r="AB18" s="30">
        <f t="shared" si="8"/>
        <v>45514242.872541614</v>
      </c>
      <c r="AD18" s="30">
        <v>2061687</v>
      </c>
      <c r="AF18" s="55">
        <f t="shared" si="9"/>
        <v>22.076213737847507</v>
      </c>
    </row>
    <row r="19" spans="1:32">
      <c r="A19" s="12">
        <v>40969</v>
      </c>
      <c r="B19" s="8">
        <v>121455887.84781061</v>
      </c>
      <c r="D19" s="2">
        <f t="shared" si="0"/>
        <v>-2692961.0403253348</v>
      </c>
      <c r="F19" s="2">
        <f t="shared" si="1"/>
        <v>118762926.80748528</v>
      </c>
      <c r="H19" s="30">
        <v>5150143</v>
      </c>
      <c r="J19" s="55">
        <f t="shared" si="5"/>
        <v>23.06012217670175</v>
      </c>
      <c r="L19" s="1">
        <f t="shared" si="6"/>
        <v>1.0001400489293799</v>
      </c>
      <c r="N19" s="55">
        <f t="shared" si="2"/>
        <v>23.063351722123969</v>
      </c>
      <c r="P19" s="30">
        <v>2151583</v>
      </c>
      <c r="R19" s="30">
        <f t="shared" si="3"/>
        <v>49622715.488342658</v>
      </c>
      <c r="U19" s="12">
        <v>40969</v>
      </c>
      <c r="W19" s="30">
        <f t="shared" si="4"/>
        <v>49622715.488342658</v>
      </c>
      <c r="Y19" s="2">
        <f t="shared" si="7"/>
        <v>-5875056.833333333</v>
      </c>
      <c r="Z19" s="2">
        <f t="shared" si="7"/>
        <v>-2538480.7149133333</v>
      </c>
      <c r="AB19" s="30">
        <f t="shared" si="8"/>
        <v>47084234.773429327</v>
      </c>
      <c r="AD19" s="30">
        <v>2151583</v>
      </c>
      <c r="AF19" s="55">
        <f t="shared" si="9"/>
        <v>21.883531694305692</v>
      </c>
    </row>
    <row r="20" spans="1:32">
      <c r="A20" s="12">
        <v>41000</v>
      </c>
      <c r="B20" s="8">
        <v>120311084.36353242</v>
      </c>
      <c r="D20" s="2">
        <f t="shared" si="0"/>
        <v>-2667578.070124229</v>
      </c>
      <c r="F20" s="2">
        <f t="shared" si="1"/>
        <v>117643506.2934082</v>
      </c>
      <c r="H20" s="30">
        <v>4834714</v>
      </c>
      <c r="J20" s="55">
        <f t="shared" si="5"/>
        <v>24.333084913276814</v>
      </c>
      <c r="L20" s="1">
        <f t="shared" si="6"/>
        <v>1.0001400489293799</v>
      </c>
      <c r="N20" s="55">
        <f t="shared" si="2"/>
        <v>24.336492735767429</v>
      </c>
      <c r="P20" s="30">
        <v>2067721</v>
      </c>
      <c r="R20" s="30">
        <f t="shared" si="3"/>
        <v>50321077.096093766</v>
      </c>
      <c r="U20" s="12">
        <v>41000</v>
      </c>
      <c r="W20" s="30">
        <f t="shared" si="4"/>
        <v>50321077.096093766</v>
      </c>
      <c r="Y20" s="2">
        <f t="shared" si="7"/>
        <v>-5875056.833333333</v>
      </c>
      <c r="Z20" s="2">
        <f t="shared" si="7"/>
        <v>-2538480.7149133333</v>
      </c>
      <c r="AB20" s="30">
        <f t="shared" si="8"/>
        <v>47782596.381180435</v>
      </c>
      <c r="AD20" s="30">
        <v>2067721</v>
      </c>
      <c r="AF20" s="55">
        <f t="shared" si="9"/>
        <v>23.108821925772595</v>
      </c>
    </row>
    <row r="21" spans="1:32">
      <c r="A21" s="12">
        <v>41030</v>
      </c>
      <c r="B21" s="8">
        <v>125880766.45770389</v>
      </c>
      <c r="D21" s="2">
        <f t="shared" si="0"/>
        <v>-2791070.9460348282</v>
      </c>
      <c r="F21" s="2">
        <f t="shared" si="1"/>
        <v>123089695.51166905</v>
      </c>
      <c r="H21" s="30">
        <v>5006224</v>
      </c>
      <c r="J21" s="55">
        <f t="shared" si="5"/>
        <v>24.587332790476225</v>
      </c>
      <c r="L21" s="1">
        <f t="shared" si="6"/>
        <v>1.0001400489293799</v>
      </c>
      <c r="N21" s="55">
        <f t="shared" si="2"/>
        <v>24.590776220109838</v>
      </c>
      <c r="P21" s="30">
        <v>2144934</v>
      </c>
      <c r="R21" s="30">
        <f t="shared" si="3"/>
        <v>52745592.000905074</v>
      </c>
      <c r="U21" s="12">
        <v>41030</v>
      </c>
      <c r="W21" s="30">
        <f t="shared" si="4"/>
        <v>52745592.000905074</v>
      </c>
      <c r="Y21" s="2">
        <f t="shared" si="7"/>
        <v>-5875056.833333333</v>
      </c>
      <c r="Z21" s="2">
        <f t="shared" si="7"/>
        <v>-2538480.7149133333</v>
      </c>
      <c r="AB21" s="30">
        <f t="shared" si="8"/>
        <v>50207111.285991743</v>
      </c>
      <c r="AD21" s="30">
        <v>2144934</v>
      </c>
      <c r="AF21" s="55">
        <f t="shared" si="9"/>
        <v>23.407298912689967</v>
      </c>
    </row>
    <row r="22" spans="1:32">
      <c r="A22" s="12">
        <v>41061</v>
      </c>
      <c r="B22" s="8">
        <v>122703054.56794325</v>
      </c>
      <c r="D22" s="2">
        <f t="shared" si="0"/>
        <v>-2720613.6428267132</v>
      </c>
      <c r="F22" s="2">
        <f t="shared" si="1"/>
        <v>119982440.92511654</v>
      </c>
      <c r="H22" s="30">
        <v>5090370</v>
      </c>
      <c r="J22" s="55">
        <f t="shared" si="5"/>
        <v>23.570475412419242</v>
      </c>
      <c r="L22" s="1">
        <f t="shared" si="6"/>
        <v>1.0001400489293799</v>
      </c>
      <c r="N22" s="55">
        <f t="shared" si="2"/>
        <v>23.573776432265728</v>
      </c>
      <c r="P22" s="30">
        <v>2247828</v>
      </c>
      <c r="R22" s="30">
        <f t="shared" si="3"/>
        <v>52989794.730187006</v>
      </c>
      <c r="U22" s="12">
        <v>41061</v>
      </c>
      <c r="W22" s="30">
        <f t="shared" si="4"/>
        <v>52989794.730187006</v>
      </c>
      <c r="Y22" s="2">
        <f t="shared" si="7"/>
        <v>-5875056.833333333</v>
      </c>
      <c r="Z22" s="2">
        <f t="shared" si="7"/>
        <v>-2538480.7149133333</v>
      </c>
      <c r="AB22" s="30">
        <f t="shared" si="8"/>
        <v>50451314.015273675</v>
      </c>
      <c r="AD22" s="30">
        <v>2247828</v>
      </c>
      <c r="AF22" s="55">
        <f t="shared" si="9"/>
        <v>22.444472626586052</v>
      </c>
    </row>
    <row r="23" spans="1:32" ht="7.5" customHeight="1">
      <c r="J23" s="35"/>
      <c r="N23" s="35"/>
    </row>
    <row r="24" spans="1:32" ht="15.75" thickBot="1">
      <c r="A24" s="38" t="s">
        <v>1</v>
      </c>
      <c r="B24" s="39">
        <f>SUM(B11:B23)</f>
        <v>1508445769.999578</v>
      </c>
      <c r="C24" s="40"/>
      <c r="D24" s="39">
        <f>F24-B24</f>
        <v>-33445769.999577999</v>
      </c>
      <c r="E24" s="40"/>
      <c r="F24" s="39">
        <v>1475000000</v>
      </c>
      <c r="G24" s="40"/>
      <c r="H24" s="41">
        <f>SUM(H11:H23)</f>
        <v>61585035</v>
      </c>
      <c r="I24" s="42"/>
      <c r="J24" s="54">
        <f>F24/H24</f>
        <v>23.950623718895347</v>
      </c>
      <c r="K24" s="14"/>
      <c r="M24" s="14"/>
      <c r="N24" s="54">
        <f>R24/P24</f>
        <v>23.985674434979405</v>
      </c>
      <c r="O24" s="14"/>
      <c r="P24" s="31">
        <f>SUM(P11:P23)</f>
        <v>26227009</v>
      </c>
      <c r="R24" s="39">
        <f>SUM(R11:R23)</f>
        <v>629072499.27727473</v>
      </c>
      <c r="U24" s="3" t="s">
        <v>1</v>
      </c>
      <c r="W24" s="39">
        <f>SUM(W11:W23)</f>
        <v>629072499.27727473</v>
      </c>
      <c r="X24" s="14"/>
      <c r="Y24" s="15">
        <v>-70500682</v>
      </c>
      <c r="Z24" s="15">
        <f>AB32*AB33+AB35*AB36</f>
        <v>-30461768.578960001</v>
      </c>
      <c r="AA24" s="14"/>
      <c r="AB24" s="15">
        <f>SUM(AB11:AB23)</f>
        <v>598610730.69831479</v>
      </c>
      <c r="AC24" s="14"/>
      <c r="AD24" s="31">
        <f>SUM(AD11:AD23)</f>
        <v>26227009</v>
      </c>
      <c r="AF24" s="57">
        <f>AB24/AD24</f>
        <v>22.824208841287042</v>
      </c>
    </row>
    <row r="25" spans="1:32" ht="15.75" thickTop="1">
      <c r="B25" s="50" t="s">
        <v>47</v>
      </c>
      <c r="C25" s="49"/>
      <c r="D25" s="50" t="s">
        <v>51</v>
      </c>
      <c r="E25" s="49"/>
      <c r="F25" s="50" t="s">
        <v>49</v>
      </c>
      <c r="H25" s="50" t="s">
        <v>50</v>
      </c>
      <c r="J25" s="50" t="s">
        <v>52</v>
      </c>
      <c r="L25" s="50" t="s">
        <v>53</v>
      </c>
      <c r="N25" s="50" t="s">
        <v>54</v>
      </c>
      <c r="P25" s="50" t="s">
        <v>50</v>
      </c>
      <c r="R25" s="50" t="s">
        <v>55</v>
      </c>
      <c r="W25" s="50" t="s">
        <v>56</v>
      </c>
      <c r="Y25" s="51" t="s">
        <v>57</v>
      </c>
      <c r="Z25" s="51"/>
      <c r="AB25" s="50" t="s">
        <v>58</v>
      </c>
      <c r="AD25" s="50" t="s">
        <v>50</v>
      </c>
      <c r="AF25" s="50" t="s">
        <v>59</v>
      </c>
    </row>
    <row r="26" spans="1:32">
      <c r="K26" s="9"/>
    </row>
    <row r="27" spans="1:32">
      <c r="A27" s="34" t="s">
        <v>19</v>
      </c>
      <c r="B27" s="36">
        <v>644072499.27727473</v>
      </c>
      <c r="C27" s="36"/>
      <c r="D27" s="36">
        <v>-15000000</v>
      </c>
      <c r="E27" s="36"/>
      <c r="F27" s="36">
        <f>D27+B27</f>
        <v>629072499.27727473</v>
      </c>
      <c r="G27" s="36"/>
      <c r="H27" s="37">
        <v>26227009</v>
      </c>
      <c r="I27" s="43"/>
      <c r="J27" s="56">
        <f>F27/H27</f>
        <v>23.985674434979405</v>
      </c>
      <c r="K27" s="9"/>
    </row>
    <row r="28" spans="1:32">
      <c r="B28" s="50" t="s">
        <v>48</v>
      </c>
      <c r="C28" s="49"/>
      <c r="D28" s="50" t="s">
        <v>49</v>
      </c>
      <c r="F28" s="50" t="s">
        <v>62</v>
      </c>
      <c r="H28" s="50" t="s">
        <v>50</v>
      </c>
      <c r="J28" s="50" t="s">
        <v>52</v>
      </c>
      <c r="N28" s="55"/>
      <c r="P28" s="30"/>
      <c r="R28" s="30"/>
    </row>
    <row r="29" spans="1:32">
      <c r="J29" s="1"/>
    </row>
    <row r="30" spans="1:32">
      <c r="A30" s="47" t="s">
        <v>23</v>
      </c>
      <c r="B30" t="s">
        <v>26</v>
      </c>
      <c r="J30" s="1"/>
      <c r="Y30" t="s">
        <v>15</v>
      </c>
    </row>
    <row r="31" spans="1:32">
      <c r="A31" s="48" t="s">
        <v>24</v>
      </c>
      <c r="B31" t="s">
        <v>25</v>
      </c>
      <c r="J31" s="1"/>
      <c r="Y31" s="32" t="s">
        <v>9</v>
      </c>
      <c r="Z31" s="33"/>
      <c r="AA31" s="18"/>
      <c r="AB31" s="18"/>
      <c r="AC31" s="19"/>
    </row>
    <row r="32" spans="1:32">
      <c r="A32" s="48" t="s">
        <v>27</v>
      </c>
      <c r="B32" t="s">
        <v>28</v>
      </c>
      <c r="J32" s="1"/>
      <c r="Y32" s="20"/>
      <c r="Z32" s="21" t="s">
        <v>8</v>
      </c>
      <c r="AA32" s="4"/>
      <c r="AB32" s="22">
        <f>Y24-AB35</f>
        <v>-62789546</v>
      </c>
      <c r="AC32" s="10"/>
    </row>
    <row r="33" spans="1:29">
      <c r="A33" s="48" t="s">
        <v>29</v>
      </c>
      <c r="B33" t="s">
        <v>30</v>
      </c>
      <c r="J33" s="1"/>
      <c r="Y33" s="20"/>
      <c r="Z33" s="21" t="s">
        <v>11</v>
      </c>
      <c r="AA33" s="4"/>
      <c r="AB33" s="23">
        <f>43.284%</f>
        <v>0.43284</v>
      </c>
      <c r="AC33" s="24">
        <f>AB33*AB32</f>
        <v>-27177827.090640001</v>
      </c>
    </row>
    <row r="34" spans="1:29">
      <c r="A34" s="48" t="s">
        <v>31</v>
      </c>
      <c r="B34" t="s">
        <v>60</v>
      </c>
      <c r="J34" s="1"/>
      <c r="Y34" s="20"/>
      <c r="Z34" s="4"/>
      <c r="AA34" s="4"/>
      <c r="AB34" s="4"/>
      <c r="AC34" s="24"/>
    </row>
    <row r="35" spans="1:29">
      <c r="A35" s="48"/>
      <c r="B35" t="s">
        <v>61</v>
      </c>
      <c r="J35" s="1"/>
      <c r="Y35" s="20"/>
      <c r="Z35" s="21" t="s">
        <v>10</v>
      </c>
      <c r="AA35" s="4"/>
      <c r="AB35" s="22">
        <v>-7711136</v>
      </c>
      <c r="AC35" s="24"/>
    </row>
    <row r="36" spans="1:29">
      <c r="J36" s="1"/>
      <c r="Y36" s="25"/>
      <c r="Z36" s="26" t="s">
        <v>12</v>
      </c>
      <c r="AA36" s="27"/>
      <c r="AB36" s="28">
        <v>0.42587000000000003</v>
      </c>
      <c r="AC36" s="29">
        <f>AB36*AB35</f>
        <v>-3283941.48832</v>
      </c>
    </row>
    <row r="37" spans="1:29">
      <c r="J37" s="1"/>
    </row>
  </sheetData>
  <printOptions horizontalCentered="1"/>
  <pageMargins left="0.7" right="0.7" top="1" bottom="0.75" header="0.3" footer="0.3"/>
  <pageSetup scale="70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B Final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p11461</dc:creator>
  <cp:lastModifiedBy>mpaschal</cp:lastModifiedBy>
  <cp:lastPrinted>2013-03-13T18:08:49Z</cp:lastPrinted>
  <dcterms:created xsi:type="dcterms:W3CDTF">2011-07-22T19:10:25Z</dcterms:created>
  <dcterms:modified xsi:type="dcterms:W3CDTF">2013-03-15T18:42:59Z</dcterms:modified>
</cp:coreProperties>
</file>