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35" windowWidth="19320" windowHeight="10875"/>
  </bookViews>
  <sheets>
    <sheet name="Actual Factor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[1]FuncStudy!$Y$91</definedName>
    <definedName name="ContractTypeDol">'[2]Check Dollars'!$R$258:$S$643</definedName>
    <definedName name="ContractTypeMWh">'[2]Check MWh'!$R$258:$S$643</definedName>
    <definedName name="COSFacVal">[1]Inputs!$W$11</definedName>
    <definedName name="Demand">[3]Inputs!$D$9</definedName>
    <definedName name="Demand2">[1]Inputs!$D$10</definedName>
    <definedName name="Dis">[1]FuncStudy!$Y$90</definedName>
    <definedName name="DisFac">'[1]Func Dist Factor Table'!$A$11:$G$25</definedName>
    <definedName name="DispatchSum">"GRID Thermal Generation!R2C1:R4C2"</definedName>
    <definedName name="Factorck">'[1]COS Factor Table'!$Q$15:$Q$136</definedName>
    <definedName name="FactSum">'[1]COS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'[1]Func Factor Table'!$A$10:$H$76</definedName>
    <definedName name="Function">[1]FuncStudy!$Y$90</definedName>
    <definedName name="IncomeTaxOptVal">[3]Inputs!$Y$11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nkCos">'[1]JAM Download'!$I$4</definedName>
    <definedName name="Months">'[4](6.7) Base UTGRC12 Stlmt NPC'!$F$7:$Q$7</definedName>
    <definedName name="NetToGross">[1]Inputs!$H$21</definedName>
    <definedName name="OH">[1]Inputs!$D$24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'[1]Energy Factor'!#REF!</definedName>
    <definedName name="page64">'[1]Energy Factor'!#REF!</definedName>
    <definedName name="_xlnm.Print_Titles" localSheetId="0">'Actual Factors'!$1:$6</definedName>
    <definedName name="PSATable">[2]Hermiston!$A$41:$E$56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  <definedName name="wrn.All._.Pages." hidden="1">{#N/A,#N/A,FALSE,"cover";#N/A,#N/A,FALSE,"lead sheet";#N/A,#N/A,FALSE,"Adj backup";#N/A,#N/A,FALSE,"t Accounts"}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45621"/>
</workbook>
</file>

<file path=xl/calcChain.xml><?xml version="1.0" encoding="utf-8"?>
<calcChain xmlns="http://schemas.openxmlformats.org/spreadsheetml/2006/main">
  <c r="G57" i="1"/>
  <c r="I52"/>
  <c r="N51"/>
  <c r="M51"/>
  <c r="L51"/>
  <c r="K51"/>
  <c r="J51"/>
  <c r="H51"/>
  <c r="G51"/>
  <c r="F51"/>
  <c r="P51" s="1"/>
  <c r="E51"/>
  <c r="D51"/>
  <c r="N50"/>
  <c r="M50"/>
  <c r="L50"/>
  <c r="K50"/>
  <c r="J50"/>
  <c r="H50"/>
  <c r="G50"/>
  <c r="F50"/>
  <c r="P50" s="1"/>
  <c r="E50"/>
  <c r="D50"/>
  <c r="N49"/>
  <c r="M49"/>
  <c r="L49"/>
  <c r="K49"/>
  <c r="J49"/>
  <c r="H49"/>
  <c r="G49"/>
  <c r="F49"/>
  <c r="P49" s="1"/>
  <c r="E49"/>
  <c r="D49"/>
  <c r="N48"/>
  <c r="M48"/>
  <c r="L48"/>
  <c r="K48"/>
  <c r="J48"/>
  <c r="H48"/>
  <c r="G48"/>
  <c r="F48"/>
  <c r="P48" s="1"/>
  <c r="E48"/>
  <c r="D48"/>
  <c r="N47"/>
  <c r="M47"/>
  <c r="L47"/>
  <c r="K47"/>
  <c r="J47"/>
  <c r="H47"/>
  <c r="G47"/>
  <c r="F47"/>
  <c r="P47" s="1"/>
  <c r="E47"/>
  <c r="D47"/>
  <c r="N46"/>
  <c r="M46"/>
  <c r="L46"/>
  <c r="K46"/>
  <c r="J46"/>
  <c r="H46"/>
  <c r="G46"/>
  <c r="F46"/>
  <c r="P46" s="1"/>
  <c r="E46"/>
  <c r="D46"/>
  <c r="N45"/>
  <c r="M45"/>
  <c r="L45"/>
  <c r="K45"/>
  <c r="J45"/>
  <c r="H45"/>
  <c r="G45"/>
  <c r="F45"/>
  <c r="P45" s="1"/>
  <c r="E45"/>
  <c r="D45"/>
  <c r="N44"/>
  <c r="M44"/>
  <c r="L44"/>
  <c r="K44"/>
  <c r="J44"/>
  <c r="H44"/>
  <c r="G44"/>
  <c r="F44"/>
  <c r="P44" s="1"/>
  <c r="E44"/>
  <c r="D44"/>
  <c r="N43"/>
  <c r="M43"/>
  <c r="L43"/>
  <c r="K43"/>
  <c r="J43"/>
  <c r="H43"/>
  <c r="G43"/>
  <c r="F43"/>
  <c r="P43" s="1"/>
  <c r="E43"/>
  <c r="D43"/>
  <c r="N42"/>
  <c r="M42"/>
  <c r="L42"/>
  <c r="K42"/>
  <c r="J42"/>
  <c r="H42"/>
  <c r="G42"/>
  <c r="F42"/>
  <c r="P42" s="1"/>
  <c r="E42"/>
  <c r="D42"/>
  <c r="N41"/>
  <c r="M41"/>
  <c r="L41"/>
  <c r="K41"/>
  <c r="J41"/>
  <c r="H41"/>
  <c r="G41"/>
  <c r="F41"/>
  <c r="P41" s="1"/>
  <c r="E41"/>
  <c r="D41"/>
  <c r="C41"/>
  <c r="C42" s="1"/>
  <c r="C43" s="1"/>
  <c r="C44" s="1"/>
  <c r="C45" s="1"/>
  <c r="C46" s="1"/>
  <c r="C47" s="1"/>
  <c r="C48" s="1"/>
  <c r="C49" s="1"/>
  <c r="C50" s="1"/>
  <c r="C51" s="1"/>
  <c r="N40"/>
  <c r="N52" s="1"/>
  <c r="M40"/>
  <c r="M52" s="1"/>
  <c r="L40"/>
  <c r="L52" s="1"/>
  <c r="K40"/>
  <c r="K52" s="1"/>
  <c r="J40"/>
  <c r="J52" s="1"/>
  <c r="H40"/>
  <c r="H52" s="1"/>
  <c r="G40"/>
  <c r="G52" s="1"/>
  <c r="F40"/>
  <c r="F52" s="1"/>
  <c r="P52" s="1"/>
  <c r="E40"/>
  <c r="D40"/>
  <c r="I34"/>
  <c r="G34"/>
  <c r="N33"/>
  <c r="M33"/>
  <c r="L33"/>
  <c r="K33"/>
  <c r="J33"/>
  <c r="H33"/>
  <c r="G33"/>
  <c r="F33"/>
  <c r="P33" s="1"/>
  <c r="N32"/>
  <c r="M32"/>
  <c r="L32"/>
  <c r="K32"/>
  <c r="J32"/>
  <c r="H32"/>
  <c r="G32"/>
  <c r="F32"/>
  <c r="P32" s="1"/>
  <c r="N31"/>
  <c r="M31"/>
  <c r="L31"/>
  <c r="K31"/>
  <c r="J31"/>
  <c r="H31"/>
  <c r="G31"/>
  <c r="F31"/>
  <c r="P31" s="1"/>
  <c r="N30"/>
  <c r="M30"/>
  <c r="L30"/>
  <c r="K30"/>
  <c r="J30"/>
  <c r="H30"/>
  <c r="G30"/>
  <c r="F30"/>
  <c r="P30" s="1"/>
  <c r="N29"/>
  <c r="M29"/>
  <c r="L29"/>
  <c r="K29"/>
  <c r="J29"/>
  <c r="H29"/>
  <c r="G29"/>
  <c r="F29"/>
  <c r="P29" s="1"/>
  <c r="N28"/>
  <c r="M28"/>
  <c r="L28"/>
  <c r="K28"/>
  <c r="J28"/>
  <c r="H28"/>
  <c r="G28"/>
  <c r="F28"/>
  <c r="P28" s="1"/>
  <c r="N27"/>
  <c r="M27"/>
  <c r="L27"/>
  <c r="K27"/>
  <c r="J27"/>
  <c r="H27"/>
  <c r="G27"/>
  <c r="F27"/>
  <c r="P27" s="1"/>
  <c r="N26"/>
  <c r="M26"/>
  <c r="L26"/>
  <c r="K26"/>
  <c r="J26"/>
  <c r="H26"/>
  <c r="G26"/>
  <c r="F26"/>
  <c r="P26" s="1"/>
  <c r="N25"/>
  <c r="M25"/>
  <c r="L25"/>
  <c r="K25"/>
  <c r="J25"/>
  <c r="H25"/>
  <c r="G25"/>
  <c r="F25"/>
  <c r="P25" s="1"/>
  <c r="N24"/>
  <c r="M24"/>
  <c r="L24"/>
  <c r="K24"/>
  <c r="J24"/>
  <c r="H24"/>
  <c r="G24"/>
  <c r="F24"/>
  <c r="P24" s="1"/>
  <c r="N23"/>
  <c r="M23"/>
  <c r="L23"/>
  <c r="K23"/>
  <c r="J23"/>
  <c r="H23"/>
  <c r="G23"/>
  <c r="F23"/>
  <c r="P23" s="1"/>
  <c r="C23"/>
  <c r="C24" s="1"/>
  <c r="C25" s="1"/>
  <c r="C26" s="1"/>
  <c r="C27" s="1"/>
  <c r="C28" s="1"/>
  <c r="C29" s="1"/>
  <c r="C30" s="1"/>
  <c r="C31" s="1"/>
  <c r="C32" s="1"/>
  <c r="C33" s="1"/>
  <c r="N22"/>
  <c r="N34" s="1"/>
  <c r="M22"/>
  <c r="M34" s="1"/>
  <c r="L22"/>
  <c r="L34" s="1"/>
  <c r="K22"/>
  <c r="K34" s="1"/>
  <c r="J22"/>
  <c r="J34" s="1"/>
  <c r="H22"/>
  <c r="H34" s="1"/>
  <c r="G22"/>
  <c r="F22"/>
  <c r="P22" s="1"/>
  <c r="P34" s="1"/>
  <c r="A2"/>
  <c r="A1"/>
  <c r="H13" l="1"/>
  <c r="H14" s="1"/>
  <c r="K13"/>
  <c r="K14" s="1"/>
  <c r="G13"/>
  <c r="G14" s="1"/>
  <c r="I13"/>
  <c r="I14" s="1"/>
  <c r="L13"/>
  <c r="L14" s="1"/>
  <c r="J13"/>
  <c r="J14" s="1"/>
  <c r="F34"/>
  <c r="F13" s="1"/>
  <c r="P40"/>
  <c r="F14" l="1"/>
  <c r="M14" s="1"/>
  <c r="M13"/>
</calcChain>
</file>

<file path=xl/sharedStrings.xml><?xml version="1.0" encoding="utf-8"?>
<sst xmlns="http://schemas.openxmlformats.org/spreadsheetml/2006/main" count="64" uniqueCount="27">
  <si>
    <t>CALENDAR YEAR 2012: ACTUAL ALLOCATION FACTORS</t>
  </si>
  <si>
    <t>ANNUAL FACTORS</t>
  </si>
  <si>
    <t>FACTOR</t>
  </si>
  <si>
    <t>CALIFORNIA</t>
  </si>
  <si>
    <t>OREGON</t>
  </si>
  <si>
    <t>WASHINGTON</t>
  </si>
  <si>
    <t>WYOMING</t>
  </si>
  <si>
    <t>UTAH</t>
  </si>
  <si>
    <t>IDAHO</t>
  </si>
  <si>
    <t>FERC</t>
  </si>
  <si>
    <t>TOTAL</t>
  </si>
  <si>
    <t>SE</t>
  </si>
  <si>
    <t>SG</t>
  </si>
  <si>
    <t>CALENDAR YEAR 2012: MONTHLY ENERGY AND COINCIDENT PEAK</t>
  </si>
  <si>
    <t>MONTHLY ENERGY (1)</t>
  </si>
  <si>
    <t>Pac. Power</t>
  </si>
  <si>
    <t>R.M.P.</t>
  </si>
  <si>
    <t>MONTH</t>
  </si>
  <si>
    <t>MONTANA</t>
  </si>
  <si>
    <t>Total</t>
  </si>
  <si>
    <t>COINCIDENT PEAK (1)</t>
  </si>
  <si>
    <t>DAY</t>
  </si>
  <si>
    <t>HR</t>
  </si>
  <si>
    <t>SG RATIO</t>
  </si>
  <si>
    <t>Demand</t>
  </si>
  <si>
    <t>Energy</t>
  </si>
  <si>
    <t>(1) Monthly energy and coincident peak adjusted for special contract customers buy-through.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</si>
</sst>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"/>
    <numFmt numFmtId="165" formatCode="0.000%"/>
    <numFmt numFmtId="166" formatCode="_(* #,##0_);_(* \(#,##0\);_(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0.0"/>
    <numFmt numFmtId="171" formatCode="#,##0.000;[Red]\-#,##0.000"/>
    <numFmt numFmtId="172" formatCode="_(* #,##0_);[Red]_(* \(#,##0\);_(* &quot;-&quot;_);_(@_)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name val="Helv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ourier New"/>
      <family val="2"/>
    </font>
    <font>
      <sz val="10"/>
      <name val="Swiss"/>
      <family val="2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7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7" fillId="0" borderId="0" applyFont="0" applyFill="0" applyBorder="0" applyProtection="0">
      <alignment horizontal="right"/>
    </xf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8" fillId="4" borderId="0" applyNumberFormat="0" applyBorder="0" applyAlignment="0" applyProtection="0"/>
    <xf numFmtId="0" fontId="9" fillId="0" borderId="0"/>
    <xf numFmtId="0" fontId="10" fillId="0" borderId="12" applyNumberFormat="0" applyAlignment="0" applyProtection="0">
      <alignment horizontal="left" vertical="center"/>
    </xf>
    <xf numFmtId="0" fontId="10" fillId="0" borderId="10">
      <alignment horizontal="left" vertical="center"/>
    </xf>
    <xf numFmtId="10" fontId="8" fillId="5" borderId="13" applyNumberFormat="0" applyBorder="0" applyAlignment="0" applyProtection="0"/>
    <xf numFmtId="170" fontId="11" fillId="0" borderId="0" applyNumberFormat="0" applyFill="0" applyBorder="0" applyAlignment="0" applyProtection="0"/>
    <xf numFmtId="0" fontId="8" fillId="0" borderId="14" applyNumberFormat="0" applyBorder="0" applyAlignment="0"/>
    <xf numFmtId="171" fontId="2" fillId="0" borderId="0"/>
    <xf numFmtId="0" fontId="1" fillId="0" borderId="0"/>
    <xf numFmtId="0" fontId="2" fillId="0" borderId="0"/>
    <xf numFmtId="0" fontId="2" fillId="0" borderId="0"/>
    <xf numFmtId="172" fontId="2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172" fontId="2" fillId="0" borderId="0"/>
    <xf numFmtId="41" fontId="2" fillId="0" borderId="0"/>
    <xf numFmtId="0" fontId="2" fillId="0" borderId="0"/>
    <xf numFmtId="0" fontId="1" fillId="0" borderId="0"/>
    <xf numFmtId="0" fontId="2" fillId="0" borderId="0"/>
    <xf numFmtId="41" fontId="13" fillId="0" borderId="0" applyFon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4" fillId="0" borderId="0"/>
    <xf numFmtId="0" fontId="2" fillId="0" borderId="0"/>
    <xf numFmtId="0" fontId="12" fillId="0" borderId="0"/>
    <xf numFmtId="12" fontId="10" fillId="6" borderId="15">
      <alignment horizontal="left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6" fillId="7" borderId="16" applyNumberFormat="0" applyProtection="0">
      <alignment vertical="center"/>
    </xf>
    <xf numFmtId="4" fontId="17" fillId="8" borderId="16" applyNumberFormat="0" applyProtection="0">
      <alignment vertical="center"/>
    </xf>
    <xf numFmtId="4" fontId="16" fillId="8" borderId="16" applyNumberFormat="0" applyProtection="0">
      <alignment vertical="center"/>
    </xf>
    <xf numFmtId="0" fontId="16" fillId="8" borderId="16" applyNumberFormat="0" applyProtection="0">
      <alignment horizontal="left" vertical="top" indent="1"/>
    </xf>
    <xf numFmtId="4" fontId="16" fillId="9" borderId="1" applyNumberFormat="0" applyProtection="0">
      <alignment vertical="center"/>
    </xf>
    <xf numFmtId="4" fontId="14" fillId="10" borderId="16" applyNumberFormat="0" applyProtection="0">
      <alignment horizontal="right" vertical="center"/>
    </xf>
    <xf numFmtId="4" fontId="14" fillId="11" borderId="16" applyNumberFormat="0" applyProtection="0">
      <alignment horizontal="right" vertical="center"/>
    </xf>
    <xf numFmtId="4" fontId="14" fillId="12" borderId="16" applyNumberFormat="0" applyProtection="0">
      <alignment horizontal="right" vertical="center"/>
    </xf>
    <xf numFmtId="4" fontId="14" fillId="13" borderId="16" applyNumberFormat="0" applyProtection="0">
      <alignment horizontal="right" vertical="center"/>
    </xf>
    <xf numFmtId="4" fontId="14" fillId="14" borderId="16" applyNumberFormat="0" applyProtection="0">
      <alignment horizontal="right" vertical="center"/>
    </xf>
    <xf numFmtId="4" fontId="14" fillId="15" borderId="16" applyNumberFormat="0" applyProtection="0">
      <alignment horizontal="right" vertical="center"/>
    </xf>
    <xf numFmtId="4" fontId="14" fillId="16" borderId="16" applyNumberFormat="0" applyProtection="0">
      <alignment horizontal="right" vertical="center"/>
    </xf>
    <xf numFmtId="4" fontId="14" fillId="17" borderId="16" applyNumberFormat="0" applyProtection="0">
      <alignment horizontal="right" vertical="center"/>
    </xf>
    <xf numFmtId="4" fontId="14" fillId="18" borderId="16" applyNumberFormat="0" applyProtection="0">
      <alignment horizontal="right" vertical="center"/>
    </xf>
    <xf numFmtId="4" fontId="16" fillId="19" borderId="1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4" fillId="22" borderId="16" applyNumberFormat="0" applyProtection="0">
      <alignment horizontal="right" vertical="center"/>
    </xf>
    <xf numFmtId="4" fontId="19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2" fillId="21" borderId="16" applyNumberFormat="0" applyProtection="0">
      <alignment horizontal="left" vertical="center" indent="1"/>
    </xf>
    <xf numFmtId="0" fontId="2" fillId="21" borderId="16" applyNumberFormat="0" applyProtection="0">
      <alignment horizontal="left" vertical="top" indent="1"/>
    </xf>
    <xf numFmtId="0" fontId="2" fillId="9" borderId="16" applyNumberFormat="0" applyProtection="0">
      <alignment horizontal="left" vertical="center" indent="1"/>
    </xf>
    <xf numFmtId="0" fontId="2" fillId="9" borderId="16" applyNumberFormat="0" applyProtection="0">
      <alignment horizontal="left" vertical="top" indent="1"/>
    </xf>
    <xf numFmtId="0" fontId="2" fillId="23" borderId="16" applyNumberFormat="0" applyProtection="0">
      <alignment horizontal="left" vertical="center" indent="1"/>
    </xf>
    <xf numFmtId="0" fontId="2" fillId="23" borderId="16" applyNumberFormat="0" applyProtection="0">
      <alignment horizontal="left" vertical="top" indent="1"/>
    </xf>
    <xf numFmtId="0" fontId="2" fillId="24" borderId="16" applyNumberFormat="0" applyProtection="0">
      <alignment horizontal="left" vertical="center" indent="1"/>
    </xf>
    <xf numFmtId="0" fontId="2" fillId="24" borderId="16" applyNumberFormat="0" applyProtection="0">
      <alignment horizontal="left" vertical="top" indent="1"/>
    </xf>
    <xf numFmtId="4" fontId="14" fillId="5" borderId="16" applyNumberFormat="0" applyProtection="0">
      <alignment vertical="center"/>
    </xf>
    <xf numFmtId="4" fontId="21" fillId="5" borderId="16" applyNumberFormat="0" applyProtection="0">
      <alignment vertical="center"/>
    </xf>
    <xf numFmtId="4" fontId="14" fillId="5" borderId="16" applyNumberFormat="0" applyProtection="0">
      <alignment horizontal="left" vertical="center" indent="1"/>
    </xf>
    <xf numFmtId="0" fontId="14" fillId="5" borderId="16" applyNumberFormat="0" applyProtection="0">
      <alignment horizontal="left" vertical="top" indent="1"/>
    </xf>
    <xf numFmtId="4" fontId="14" fillId="25" borderId="18" applyNumberFormat="0" applyProtection="0">
      <alignment horizontal="right" vertical="center"/>
    </xf>
    <xf numFmtId="4" fontId="21" fillId="20" borderId="16" applyNumberFormat="0" applyProtection="0">
      <alignment horizontal="right" vertical="center"/>
    </xf>
    <xf numFmtId="4" fontId="14" fillId="22" borderId="16" applyNumberFormat="0" applyProtection="0">
      <alignment horizontal="left" vertical="center" indent="1"/>
    </xf>
    <xf numFmtId="0" fontId="14" fillId="9" borderId="16" applyNumberFormat="0" applyProtection="0">
      <alignment horizontal="center" vertical="top"/>
    </xf>
    <xf numFmtId="4" fontId="22" fillId="0" borderId="0" applyNumberFormat="0" applyProtection="0">
      <alignment horizontal="left" vertical="center"/>
    </xf>
    <xf numFmtId="4" fontId="23" fillId="26" borderId="0" applyNumberFormat="0" applyProtection="0">
      <alignment horizontal="left"/>
    </xf>
    <xf numFmtId="4" fontId="24" fillId="20" borderId="16" applyNumberFormat="0" applyProtection="0">
      <alignment horizontal="right" vertical="center"/>
    </xf>
    <xf numFmtId="0" fontId="3" fillId="0" borderId="13">
      <alignment horizontal="center" vertical="center" wrapText="1"/>
    </xf>
    <xf numFmtId="37" fontId="8" fillId="8" borderId="0" applyNumberFormat="0" applyBorder="0" applyAlignment="0" applyProtection="0"/>
    <xf numFmtId="37" fontId="8" fillId="0" borderId="0"/>
    <xf numFmtId="3" fontId="25" fillId="27" borderId="19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0" fillId="0" borderId="0" xfId="1" applyFont="1"/>
    <xf numFmtId="0" fontId="3" fillId="0" borderId="0" xfId="0" applyFont="1" applyFill="1" applyAlignment="1">
      <alignment vertical="center"/>
    </xf>
    <xf numFmtId="164" fontId="3" fillId="0" borderId="0" xfId="1" applyNumberFormat="1" applyFont="1" applyFill="1" applyAlignment="1">
      <alignment horizontal="left"/>
    </xf>
    <xf numFmtId="0" fontId="0" fillId="0" borderId="0" xfId="1" applyFont="1" applyFill="1"/>
    <xf numFmtId="0" fontId="4" fillId="0" borderId="0" xfId="1" applyFont="1" applyFill="1"/>
    <xf numFmtId="0" fontId="3" fillId="0" borderId="0" xfId="1" applyFont="1" applyFill="1"/>
    <xf numFmtId="0" fontId="3" fillId="2" borderId="1" xfId="1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1" applyFont="1" applyFill="1" applyBorder="1" applyAlignment="1">
      <alignment horizontal="left" vertical="center"/>
    </xf>
    <xf numFmtId="0" fontId="0" fillId="2" borderId="3" xfId="1" applyFont="1" applyFill="1" applyBorder="1" applyAlignment="1">
      <alignment horizontal="left" vertical="center"/>
    </xf>
    <xf numFmtId="0" fontId="0" fillId="3" borderId="1" xfId="1" applyFont="1" applyFill="1" applyBorder="1"/>
    <xf numFmtId="0" fontId="4" fillId="3" borderId="2" xfId="1" applyFont="1" applyFill="1" applyBorder="1"/>
    <xf numFmtId="0" fontId="0" fillId="3" borderId="2" xfId="1" applyFont="1" applyFill="1" applyBorder="1"/>
    <xf numFmtId="0" fontId="0" fillId="3" borderId="3" xfId="1" applyFont="1" applyFill="1" applyBorder="1"/>
    <xf numFmtId="0" fontId="5" fillId="0" borderId="0" xfId="1" applyFont="1" applyFill="1"/>
    <xf numFmtId="0" fontId="5" fillId="3" borderId="4" xfId="1" applyFont="1" applyFill="1" applyBorder="1"/>
    <xf numFmtId="0" fontId="4" fillId="3" borderId="0" xfId="1" applyFont="1" applyFill="1" applyBorder="1"/>
    <xf numFmtId="165" fontId="4" fillId="3" borderId="0" xfId="2" applyNumberFormat="1" applyFont="1" applyFill="1" applyBorder="1" applyAlignment="1"/>
    <xf numFmtId="0" fontId="0" fillId="3" borderId="0" xfId="1" applyFont="1" applyFill="1" applyBorder="1"/>
    <xf numFmtId="0" fontId="0" fillId="3" borderId="5" xfId="1" applyFont="1" applyFill="1" applyBorder="1"/>
    <xf numFmtId="0" fontId="4" fillId="0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1" applyFont="1" applyFill="1" applyBorder="1"/>
    <xf numFmtId="0" fontId="4" fillId="3" borderId="6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65" fontId="4" fillId="3" borderId="0" xfId="1" applyNumberFormat="1" applyFont="1" applyFill="1" applyBorder="1" applyAlignment="1"/>
    <xf numFmtId="0" fontId="0" fillId="3" borderId="7" xfId="1" applyFont="1" applyFill="1" applyBorder="1"/>
    <xf numFmtId="0" fontId="6" fillId="3" borderId="6" xfId="1" applyFont="1" applyFill="1" applyBorder="1"/>
    <xf numFmtId="0" fontId="0" fillId="3" borderId="6" xfId="1" applyFont="1" applyFill="1" applyBorder="1"/>
    <xf numFmtId="0" fontId="0" fillId="3" borderId="8" xfId="1" applyFont="1" applyFill="1" applyBorder="1"/>
    <xf numFmtId="0" fontId="3" fillId="2" borderId="9" xfId="1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1" applyFont="1" applyFill="1" applyBorder="1" applyAlignment="1">
      <alignment horizontal="left" vertical="center"/>
    </xf>
    <xf numFmtId="0" fontId="0" fillId="2" borderId="11" xfId="1" applyFont="1" applyFill="1" applyBorder="1" applyAlignment="1">
      <alignment horizontal="left" vertical="center"/>
    </xf>
    <xf numFmtId="0" fontId="0" fillId="3" borderId="4" xfId="1" applyFont="1" applyFill="1" applyBorder="1"/>
    <xf numFmtId="0" fontId="0" fillId="3" borderId="0" xfId="1" applyFont="1" applyFill="1"/>
    <xf numFmtId="0" fontId="0" fillId="3" borderId="0" xfId="1" quotePrefix="1" applyFont="1" applyFill="1" applyBorder="1" applyAlignment="1">
      <alignment horizontal="center"/>
    </xf>
    <xf numFmtId="0" fontId="0" fillId="3" borderId="0" xfId="1" applyFont="1" applyFill="1" applyBorder="1" applyAlignment="1">
      <alignment horizontal="right"/>
    </xf>
    <xf numFmtId="0" fontId="0" fillId="3" borderId="0" xfId="1" applyFont="1" applyFill="1" applyBorder="1" applyAlignment="1">
      <alignment horizontal="center"/>
    </xf>
    <xf numFmtId="17" fontId="0" fillId="3" borderId="2" xfId="1" quotePrefix="1" applyNumberFormat="1" applyFont="1" applyFill="1" applyBorder="1" applyAlignment="1">
      <alignment horizontal="center"/>
    </xf>
    <xf numFmtId="41" fontId="0" fillId="3" borderId="2" xfId="3" applyNumberFormat="1" applyFont="1" applyFill="1" applyBorder="1"/>
    <xf numFmtId="41" fontId="0" fillId="3" borderId="0" xfId="1" applyNumberFormat="1" applyFont="1" applyFill="1" applyBorder="1"/>
    <xf numFmtId="17" fontId="0" fillId="3" borderId="0" xfId="1" quotePrefix="1" applyNumberFormat="1" applyFont="1" applyFill="1" applyBorder="1" applyAlignment="1">
      <alignment horizontal="center"/>
    </xf>
    <xf numFmtId="41" fontId="0" fillId="3" borderId="0" xfId="3" applyNumberFormat="1" applyFont="1" applyFill="1" applyBorder="1"/>
    <xf numFmtId="17" fontId="0" fillId="3" borderId="6" xfId="1" quotePrefix="1" applyNumberFormat="1" applyFont="1" applyFill="1" applyBorder="1" applyAlignment="1">
      <alignment horizontal="center"/>
    </xf>
    <xf numFmtId="41" fontId="0" fillId="3" borderId="6" xfId="3" applyNumberFormat="1" applyFont="1" applyFill="1" applyBorder="1"/>
    <xf numFmtId="166" fontId="0" fillId="3" borderId="0" xfId="3" applyNumberFormat="1" applyFont="1" applyFill="1" applyBorder="1"/>
    <xf numFmtId="0" fontId="6" fillId="3" borderId="0" xfId="1" applyFont="1" applyFill="1" applyBorder="1"/>
    <xf numFmtId="0" fontId="0" fillId="3" borderId="6" xfId="1" applyFont="1" applyFill="1" applyBorder="1" applyAlignment="1">
      <alignment horizontal="center"/>
    </xf>
    <xf numFmtId="17" fontId="0" fillId="3" borderId="2" xfId="1" applyNumberFormat="1" applyFont="1" applyFill="1" applyBorder="1" applyAlignment="1">
      <alignment horizontal="center"/>
    </xf>
    <xf numFmtId="0" fontId="0" fillId="3" borderId="2" xfId="3" applyNumberFormat="1" applyFont="1" applyFill="1" applyBorder="1" applyAlignment="1">
      <alignment horizontal="center"/>
    </xf>
    <xf numFmtId="0" fontId="0" fillId="3" borderId="0" xfId="3" applyNumberFormat="1" applyFont="1" applyFill="1" applyBorder="1" applyAlignment="1">
      <alignment horizontal="center"/>
    </xf>
    <xf numFmtId="41" fontId="0" fillId="3" borderId="0" xfId="0" applyNumberFormat="1" applyFont="1" applyFill="1" applyBorder="1"/>
    <xf numFmtId="0" fontId="0" fillId="3" borderId="6" xfId="3" applyNumberFormat="1" applyFont="1" applyFill="1" applyBorder="1" applyAlignment="1">
      <alignment horizontal="center"/>
    </xf>
    <xf numFmtId="41" fontId="0" fillId="3" borderId="6" xfId="0" applyNumberFormat="1" applyFont="1" applyFill="1" applyBorder="1"/>
    <xf numFmtId="0" fontId="4" fillId="3" borderId="6" xfId="1" applyFont="1" applyFill="1" applyBorder="1"/>
    <xf numFmtId="9" fontId="0" fillId="3" borderId="0" xfId="1" applyNumberFormat="1" applyFont="1" applyFill="1" applyBorder="1"/>
    <xf numFmtId="0" fontId="4" fillId="3" borderId="0" xfId="1" applyFont="1" applyFill="1"/>
    <xf numFmtId="0" fontId="4" fillId="3" borderId="7" xfId="0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/>
    </xf>
    <xf numFmtId="165" fontId="4" fillId="3" borderId="6" xfId="2" applyNumberFormat="1" applyFont="1" applyFill="1" applyBorder="1"/>
    <xf numFmtId="165" fontId="5" fillId="3" borderId="6" xfId="2" applyNumberFormat="1" applyFont="1" applyFill="1" applyBorder="1"/>
    <xf numFmtId="165" fontId="4" fillId="3" borderId="6" xfId="1" applyNumberFormat="1" applyFont="1" applyFill="1" applyBorder="1"/>
    <xf numFmtId="0" fontId="3" fillId="0" borderId="0" xfId="1" applyFont="1" applyFill="1" applyAlignment="1">
      <alignment horizontal="center"/>
    </xf>
    <xf numFmtId="165" fontId="4" fillId="0" borderId="0" xfId="2" applyNumberFormat="1" applyFont="1" applyFill="1"/>
    <xf numFmtId="165" fontId="5" fillId="0" borderId="0" xfId="2" applyNumberFormat="1" applyFont="1" applyFill="1" applyBorder="1"/>
    <xf numFmtId="165" fontId="4" fillId="0" borderId="0" xfId="1" applyNumberFormat="1" applyFont="1" applyFill="1"/>
    <xf numFmtId="0" fontId="3" fillId="0" borderId="0" xfId="1" applyFont="1" applyAlignment="1">
      <alignment horizontal="center"/>
    </xf>
    <xf numFmtId="165" fontId="4" fillId="0" borderId="0" xfId="2" applyNumberFormat="1" applyFont="1"/>
    <xf numFmtId="165" fontId="4" fillId="0" borderId="0" xfId="2" applyNumberFormat="1" applyFont="1" applyBorder="1"/>
    <xf numFmtId="165" fontId="4" fillId="0" borderId="0" xfId="1" applyNumberFormat="1" applyFont="1"/>
    <xf numFmtId="0" fontId="3" fillId="0" borderId="0" xfId="1" applyFont="1"/>
    <xf numFmtId="165" fontId="0" fillId="0" borderId="0" xfId="2" applyNumberFormat="1" applyFont="1"/>
    <xf numFmtId="165" fontId="3" fillId="0" borderId="0" xfId="2" applyNumberFormat="1" applyFont="1"/>
    <xf numFmtId="165" fontId="0" fillId="0" borderId="0" xfId="1" applyNumberFormat="1" applyFont="1"/>
  </cellXfs>
  <cellStyles count="107">
    <cellStyle name="Comma  - Style1" xfId="4"/>
    <cellStyle name="Comma  - Style2" xfId="5"/>
    <cellStyle name="Comma  - Style3" xfId="6"/>
    <cellStyle name="Comma  - Style4" xfId="7"/>
    <cellStyle name="Comma  - Style5" xfId="8"/>
    <cellStyle name="Comma  - Style6" xfId="9"/>
    <cellStyle name="Comma  - Style7" xfId="10"/>
    <cellStyle name="Comma  - Style8" xfId="11"/>
    <cellStyle name="Comma 2" xfId="12"/>
    <cellStyle name="Comma 2 2" xfId="13"/>
    <cellStyle name="Comma 2 2 2" xfId="3"/>
    <cellStyle name="Comma 3" xfId="14"/>
    <cellStyle name="Comma 3 2" xfId="15"/>
    <cellStyle name="Comma 4" xfId="16"/>
    <cellStyle name="Comma 5" xfId="17"/>
    <cellStyle name="Comma 6" xfId="18"/>
    <cellStyle name="Comma0" xfId="19"/>
    <cellStyle name="Currency 2" xfId="20"/>
    <cellStyle name="Currency 2 2" xfId="21"/>
    <cellStyle name="Currency 2 2 2" xfId="22"/>
    <cellStyle name="Currency 3" xfId="23"/>
    <cellStyle name="Currency No Comma" xfId="24"/>
    <cellStyle name="Currency0" xfId="25"/>
    <cellStyle name="Date" xfId="26"/>
    <cellStyle name="Fixed" xfId="27"/>
    <cellStyle name="Grey" xfId="28"/>
    <cellStyle name="header" xfId="29"/>
    <cellStyle name="Header1" xfId="30"/>
    <cellStyle name="Header2" xfId="31"/>
    <cellStyle name="Input [yellow]" xfId="32"/>
    <cellStyle name="MCP" xfId="33"/>
    <cellStyle name="noninput" xfId="34"/>
    <cellStyle name="Normal" xfId="0" builtinId="0"/>
    <cellStyle name="Normal - Style1" xfId="35"/>
    <cellStyle name="Normal 10" xfId="1"/>
    <cellStyle name="Normal 11" xfId="36"/>
    <cellStyle name="Normal 12" xfId="37"/>
    <cellStyle name="Normal 13" xfId="38"/>
    <cellStyle name="Normal 14" xfId="39"/>
    <cellStyle name="Normal 2" xfId="40"/>
    <cellStyle name="Normal 2 2" xfId="41"/>
    <cellStyle name="Normal 2 3" xfId="42"/>
    <cellStyle name="Normal 2 3 2" xfId="43"/>
    <cellStyle name="Normal 3" xfId="44"/>
    <cellStyle name="Normal 3 2" xfId="45"/>
    <cellStyle name="Normal 3 2 2" xfId="46"/>
    <cellStyle name="Normal 3 3" xfId="47"/>
    <cellStyle name="Normal 4" xfId="48"/>
    <cellStyle name="Normal 4 2" xfId="49"/>
    <cellStyle name="Normal 5" xfId="50"/>
    <cellStyle name="Normal 6" xfId="51"/>
    <cellStyle name="Normal 6 2" xfId="52"/>
    <cellStyle name="Normal 7" xfId="53"/>
    <cellStyle name="Normal 8" xfId="54"/>
    <cellStyle name="Normal 9" xfId="55"/>
    <cellStyle name="Password" xfId="56"/>
    <cellStyle name="Percent [2]" xfId="57"/>
    <cellStyle name="Percent 2" xfId="58"/>
    <cellStyle name="Percent 2 2" xfId="2"/>
    <cellStyle name="Percent 2 2 2" xfId="59"/>
    <cellStyle name="Percent 2 3" xfId="60"/>
    <cellStyle name="Percent 3" xfId="61"/>
    <cellStyle name="Percent 3 2" xfId="62"/>
    <cellStyle name="Percent 4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title 2" xfId="101"/>
    <cellStyle name="SAPBEXundefined" xfId="102"/>
    <cellStyle name="Titles" xfId="103"/>
    <cellStyle name="Unprot" xfId="104"/>
    <cellStyle name="Unprot$" xfId="105"/>
    <cellStyle name="Unprotect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ah%20Docket%2011-035-200%20(GRC%202012)\Filed\Rebuttal\Testimony%20and%20Exhibits\Paice\Workpapers\COS%20UT%20May%202013%20-%20Rebut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11461\Local%20Settings\Temporary%20Internet%20Files\Content.Outlook\NLRSMR0P\Confidential%20EBA%20Workpapers_2013%2003%2007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11461\Local%20Settings\Temporary%20Internet%20Files\Content.Outlook\NLRSMR0P\Source_Final\Nelson20130226_JAM%20Load%20Input%20File%20for%20Dec%202012%20All%20Actuals%20-%202.25.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orkpaper Index"/>
      <sheetName val="Table 1"/>
      <sheetName val="(Exh.1) A1 Scalar Method"/>
      <sheetName val="(Exh.2)09-035-15 Comm Ord Methd"/>
      <sheetName val="(Exh.3) A2 Method"/>
      <sheetName val="(Exh.4) A3 Method"/>
      <sheetName val="(5.1) UT Allocated Actual NPC"/>
      <sheetName val="(5.2) Adj Actual NPC by Cat"/>
      <sheetName val="(5.3) Adj Actual NPC"/>
      <sheetName val="(5.4) Adjustments"/>
      <sheetName val="(5.5) Actual NPC"/>
      <sheetName val="(6.1) Prorated Base NPC"/>
      <sheetName val="(6.2) Allcted Base NPC (GRC11)"/>
      <sheetName val="(6.3) Base NPC by Cat (GRC11)"/>
      <sheetName val="(6.4) Base UTGRC11 Stlmt NPC"/>
      <sheetName val="(6.5) Allctd Base NPC (GRC12)"/>
      <sheetName val="(6.6) Base NPC by Cat (GRC12)"/>
      <sheetName val="(6.7) Base UTGRC12 Stlmt NPC"/>
      <sheetName val="(7.1) Wheeling Revenues"/>
      <sheetName val="(8.1) Actual Factors"/>
      <sheetName val="(8.2) Dynamic Scalar"/>
      <sheetName val="(8.3) Utah Sales"/>
    </sheetNames>
    <sheetDataSet>
      <sheetData sheetId="0">
        <row r="4">
          <cell r="C4" t="str">
            <v>Utah Energy Balancing Account Mechanism</v>
          </cell>
        </row>
        <row r="5">
          <cell r="C5" t="str">
            <v>January 1, 2012 - December 31, 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CP"/>
      <sheetName val="Energy"/>
      <sheetName val="2012 Loads by By State"/>
      <sheetName val="FERC Energy 2012"/>
      <sheetName val="FERC Peak 2012"/>
      <sheetName val="US Mag Curtail Jan 12"/>
      <sheetName val="US Mag 2012 Feb - May"/>
      <sheetName val="US Mag Curtail Jun 12"/>
      <sheetName val="US Mag Curtail July 2012"/>
      <sheetName val="US Mag Curtail Aug 2012"/>
      <sheetName val="US Mag Curtail Sept 12"/>
      <sheetName val="US Mag Curtail Oct Nov 12"/>
      <sheetName val="US Mag Dec 12"/>
      <sheetName val="Monsanto Curtail  2012 Dec updt"/>
      <sheetName val="Line Losses"/>
    </sheetNames>
    <sheetDataSet>
      <sheetData sheetId="0"/>
      <sheetData sheetId="1">
        <row r="60">
          <cell r="C60">
            <v>16</v>
          </cell>
          <cell r="D60">
            <v>18</v>
          </cell>
          <cell r="E60">
            <v>136.48595660000001</v>
          </cell>
          <cell r="F60">
            <v>2366.8607133999999</v>
          </cell>
          <cell r="G60">
            <v>729.48154731700004</v>
          </cell>
          <cell r="H60">
            <v>1058.8518750473402</v>
          </cell>
          <cell r="I60">
            <v>3333.1169103514903</v>
          </cell>
          <cell r="J60">
            <v>394.10618260000001</v>
          </cell>
          <cell r="K60">
            <v>257.5961969</v>
          </cell>
          <cell r="L60">
            <v>27.914999999999999</v>
          </cell>
        </row>
        <row r="61">
          <cell r="C61">
            <v>6</v>
          </cell>
          <cell r="D61">
            <v>8</v>
          </cell>
          <cell r="E61">
            <v>140.94129480000001</v>
          </cell>
          <cell r="F61">
            <v>2326.3816793000001</v>
          </cell>
          <cell r="G61">
            <v>720.64060454599996</v>
          </cell>
          <cell r="H61">
            <v>1032.5990442847701</v>
          </cell>
          <cell r="I61">
            <v>3214.23561420242</v>
          </cell>
          <cell r="J61">
            <v>429.06586679999998</v>
          </cell>
          <cell r="K61">
            <v>227.5558801</v>
          </cell>
          <cell r="L61">
            <v>26.09</v>
          </cell>
        </row>
        <row r="62">
          <cell r="C62">
            <v>7</v>
          </cell>
          <cell r="D62">
            <v>8</v>
          </cell>
          <cell r="E62">
            <v>150.03827519999999</v>
          </cell>
          <cell r="F62">
            <v>2444.0686400999998</v>
          </cell>
          <cell r="G62">
            <v>665.68018387020004</v>
          </cell>
          <cell r="H62">
            <v>936.48309389683607</v>
          </cell>
          <cell r="I62">
            <v>2949.7392853942902</v>
          </cell>
          <cell r="J62">
            <v>417.88168810000002</v>
          </cell>
          <cell r="K62">
            <v>209.37978079999999</v>
          </cell>
          <cell r="L62">
            <v>25.588999999999999</v>
          </cell>
        </row>
        <row r="63">
          <cell r="C63">
            <v>23</v>
          </cell>
          <cell r="D63">
            <v>15</v>
          </cell>
          <cell r="E63">
            <v>98.727621900000003</v>
          </cell>
          <cell r="F63">
            <v>1683.8324287</v>
          </cell>
          <cell r="G63">
            <v>525.40906235030002</v>
          </cell>
          <cell r="H63">
            <v>917.22174002543204</v>
          </cell>
          <cell r="I63">
            <v>3472.69043078396</v>
          </cell>
          <cell r="J63">
            <v>386.25254210000003</v>
          </cell>
          <cell r="K63">
            <v>221.6896778</v>
          </cell>
          <cell r="L63">
            <v>31.416</v>
          </cell>
        </row>
        <row r="64">
          <cell r="C64">
            <v>15</v>
          </cell>
          <cell r="D64">
            <v>16</v>
          </cell>
          <cell r="E64">
            <v>134.3467445</v>
          </cell>
          <cell r="F64">
            <v>1800.4328708999999</v>
          </cell>
          <cell r="G64">
            <v>621.47546128409999</v>
          </cell>
          <cell r="H64">
            <v>920.29948569785597</v>
          </cell>
          <cell r="I64">
            <v>3691.64350803869</v>
          </cell>
          <cell r="J64">
            <v>601.5452914</v>
          </cell>
          <cell r="K64">
            <v>202.12847880000001</v>
          </cell>
          <cell r="L64">
            <v>33.634999999999998</v>
          </cell>
        </row>
        <row r="65">
          <cell r="C65">
            <v>29</v>
          </cell>
          <cell r="D65">
            <v>16</v>
          </cell>
          <cell r="E65">
            <v>130.5510142</v>
          </cell>
          <cell r="F65">
            <v>1771.7336091</v>
          </cell>
          <cell r="G65">
            <v>606.3271933425001</v>
          </cell>
          <cell r="H65">
            <v>1092.4822539333502</v>
          </cell>
          <cell r="I65">
            <v>4301.5688442793498</v>
          </cell>
          <cell r="J65">
            <v>758.05136059999995</v>
          </cell>
          <cell r="K65">
            <v>195.17977189999999</v>
          </cell>
          <cell r="L65">
            <v>42.506999999999998</v>
          </cell>
        </row>
        <row r="66">
          <cell r="C66">
            <v>12</v>
          </cell>
          <cell r="D66">
            <v>15</v>
          </cell>
          <cell r="E66">
            <v>155.9725565</v>
          </cell>
          <cell r="F66">
            <v>2163.0533556</v>
          </cell>
          <cell r="G66">
            <v>749.16596489359995</v>
          </cell>
          <cell r="H66">
            <v>1043.3182860361701</v>
          </cell>
          <cell r="I66">
            <v>4710.2534558556108</v>
          </cell>
          <cell r="J66">
            <v>781.88030519999995</v>
          </cell>
          <cell r="K66">
            <v>181.6316065</v>
          </cell>
          <cell r="L66">
            <v>46.219000000000001</v>
          </cell>
        </row>
        <row r="67">
          <cell r="C67">
            <v>6</v>
          </cell>
          <cell r="D67">
            <v>16</v>
          </cell>
          <cell r="E67">
            <v>137.36733359999999</v>
          </cell>
          <cell r="F67">
            <v>2301.9011902000002</v>
          </cell>
          <cell r="G67">
            <v>785.81701817240003</v>
          </cell>
          <cell r="H67">
            <v>1020.7027216604</v>
          </cell>
          <cell r="I67">
            <v>4355.2791246100096</v>
          </cell>
          <cell r="J67">
            <v>605.86863630000005</v>
          </cell>
          <cell r="K67">
            <v>208.0763078</v>
          </cell>
          <cell r="L67">
            <v>44.573999999999998</v>
          </cell>
        </row>
        <row r="68">
          <cell r="C68">
            <v>5</v>
          </cell>
          <cell r="D68">
            <v>17</v>
          </cell>
          <cell r="E68">
            <v>122.0434257</v>
          </cell>
          <cell r="F68">
            <v>2025.7643370999999</v>
          </cell>
          <cell r="G68">
            <v>665.3072085806001</v>
          </cell>
          <cell r="H68">
            <v>984.68562586118799</v>
          </cell>
          <cell r="I68">
            <v>4000.4776918096791</v>
          </cell>
          <cell r="J68">
            <v>479.25445589999998</v>
          </cell>
          <cell r="K68">
            <v>228.67426549999999</v>
          </cell>
          <cell r="L68">
            <v>38.734000000000002</v>
          </cell>
        </row>
        <row r="69">
          <cell r="C69">
            <v>2</v>
          </cell>
          <cell r="D69">
            <v>17</v>
          </cell>
          <cell r="E69">
            <v>103.0739902</v>
          </cell>
          <cell r="F69">
            <v>1751.6350594</v>
          </cell>
          <cell r="G69">
            <v>561.08396506200006</v>
          </cell>
          <cell r="H69">
            <v>1016.8017324869901</v>
          </cell>
          <cell r="I69">
            <v>3427.4903386874803</v>
          </cell>
          <cell r="J69">
            <v>410.41980469999999</v>
          </cell>
          <cell r="K69">
            <v>220.7442853</v>
          </cell>
          <cell r="L69">
            <v>28.757999999999999</v>
          </cell>
        </row>
        <row r="70">
          <cell r="C70">
            <v>26</v>
          </cell>
          <cell r="D70">
            <v>18</v>
          </cell>
          <cell r="E70">
            <v>128.00080779999999</v>
          </cell>
          <cell r="F70">
            <v>2098.7996296000001</v>
          </cell>
          <cell r="G70">
            <v>695.16872357629995</v>
          </cell>
          <cell r="H70">
            <v>1066.2874950188302</v>
          </cell>
          <cell r="I70">
            <v>3388.2450685912099</v>
          </cell>
          <cell r="J70">
            <v>430.95664549999998</v>
          </cell>
          <cell r="K70">
            <v>223.55317350000001</v>
          </cell>
          <cell r="L70">
            <v>28.079000000000001</v>
          </cell>
        </row>
        <row r="71">
          <cell r="C71">
            <v>18</v>
          </cell>
          <cell r="D71">
            <v>18</v>
          </cell>
          <cell r="E71">
            <v>141.7208583</v>
          </cell>
          <cell r="F71">
            <v>2376.92121</v>
          </cell>
          <cell r="G71">
            <v>699.7377282512</v>
          </cell>
          <cell r="H71">
            <v>1048.8668862424802</v>
          </cell>
          <cell r="I71">
            <v>3510.6827160352204</v>
          </cell>
          <cell r="J71">
            <v>439.94682260000002</v>
          </cell>
          <cell r="K71">
            <v>205.01416320000001</v>
          </cell>
          <cell r="L71">
            <v>30.021999999999998</v>
          </cell>
        </row>
      </sheetData>
      <sheetData sheetId="2">
        <row r="60">
          <cell r="C60">
            <v>79854.451707600048</v>
          </cell>
          <cell r="D60">
            <v>1383960.4799863002</v>
          </cell>
          <cell r="E60">
            <v>448251.2221405704</v>
          </cell>
          <cell r="F60">
            <v>732102.3246723765</v>
          </cell>
          <cell r="G60">
            <v>2138943.3803991796</v>
          </cell>
          <cell r="H60">
            <v>276248.42314789991</v>
          </cell>
          <cell r="I60">
            <v>172481.23055990005</v>
          </cell>
          <cell r="J60">
            <v>15687.62</v>
          </cell>
        </row>
        <row r="61">
          <cell r="C61">
            <v>71141.789368499987</v>
          </cell>
          <cell r="D61">
            <v>1244077.1096773988</v>
          </cell>
          <cell r="E61">
            <v>383074.55307529343</v>
          </cell>
          <cell r="F61">
            <v>680000.02516811201</v>
          </cell>
          <cell r="G61">
            <v>1993695.958135565</v>
          </cell>
          <cell r="H61">
            <v>267001.4192415002</v>
          </cell>
          <cell r="I61">
            <v>150654.2801842</v>
          </cell>
          <cell r="J61">
            <v>15679.904</v>
          </cell>
        </row>
        <row r="62">
          <cell r="C62">
            <v>74686.687366399987</v>
          </cell>
          <cell r="D62">
            <v>1263625.8230843004</v>
          </cell>
          <cell r="E62">
            <v>367213.90713160031</v>
          </cell>
          <cell r="F62">
            <v>679941.00543449237</v>
          </cell>
          <cell r="G62">
            <v>1965407.7387672639</v>
          </cell>
          <cell r="H62">
            <v>260991.42958940001</v>
          </cell>
          <cell r="I62">
            <v>155150.29905009994</v>
          </cell>
          <cell r="J62">
            <v>16112.227999999999</v>
          </cell>
        </row>
        <row r="63">
          <cell r="C63">
            <v>69240.279708800139</v>
          </cell>
          <cell r="D63">
            <v>1066636.5320695001</v>
          </cell>
          <cell r="E63">
            <v>306169.00140328828</v>
          </cell>
          <cell r="F63">
            <v>636268.39314725983</v>
          </cell>
          <cell r="G63">
            <v>1880882.4327810924</v>
          </cell>
          <cell r="H63">
            <v>237199.14022419992</v>
          </cell>
          <cell r="I63">
            <v>153299.37220589971</v>
          </cell>
          <cell r="J63">
            <v>15635.477000000001</v>
          </cell>
        </row>
        <row r="64">
          <cell r="C64">
            <v>81839.72414320003</v>
          </cell>
          <cell r="D64">
            <v>1080481.5708508</v>
          </cell>
          <cell r="E64">
            <v>325052.58099567279</v>
          </cell>
          <cell r="F64">
            <v>650295.32941448176</v>
          </cell>
          <cell r="G64">
            <v>1989004.4153471787</v>
          </cell>
          <cell r="H64">
            <v>369142.78606260027</v>
          </cell>
          <cell r="I64">
            <v>153816.53022470008</v>
          </cell>
          <cell r="J64">
            <v>17131.159</v>
          </cell>
        </row>
        <row r="65">
          <cell r="C65">
            <v>80930.112567000033</v>
          </cell>
          <cell r="D65">
            <v>1058480.0206260004</v>
          </cell>
          <cell r="E65">
            <v>323131.77181303431</v>
          </cell>
          <cell r="F65">
            <v>678576.39749245241</v>
          </cell>
          <cell r="G65">
            <v>2240506.5366657795</v>
          </cell>
          <cell r="H65">
            <v>442557.32664680074</v>
          </cell>
          <cell r="I65">
            <v>144848.52063400004</v>
          </cell>
          <cell r="J65">
            <v>20012.791000000001</v>
          </cell>
        </row>
        <row r="66">
          <cell r="C66">
            <v>89247.618895899956</v>
          </cell>
          <cell r="D66">
            <v>1184067.3037187997</v>
          </cell>
          <cell r="E66">
            <v>392662.43265940057</v>
          </cell>
          <cell r="F66">
            <v>709546.626070517</v>
          </cell>
          <cell r="G66">
            <v>2503981.5589145138</v>
          </cell>
          <cell r="H66">
            <v>467630.47643029998</v>
          </cell>
          <cell r="I66">
            <v>142269.02544330002</v>
          </cell>
          <cell r="J66">
            <v>23182.134999999998</v>
          </cell>
        </row>
        <row r="67">
          <cell r="C67">
            <v>89334.415797600072</v>
          </cell>
          <cell r="D67">
            <v>1248023.6883683007</v>
          </cell>
          <cell r="E67">
            <v>399015.92391294317</v>
          </cell>
          <cell r="F67">
            <v>695445.28840606974</v>
          </cell>
          <cell r="G67">
            <v>2534462.6269277441</v>
          </cell>
          <cell r="H67">
            <v>392547.14136720024</v>
          </cell>
          <cell r="I67">
            <v>151491.8228085</v>
          </cell>
          <cell r="J67">
            <v>23591.254000000001</v>
          </cell>
        </row>
        <row r="68">
          <cell r="C68">
            <v>72236.990446399883</v>
          </cell>
          <cell r="D68">
            <v>1096358.650280901</v>
          </cell>
          <cell r="E68">
            <v>350324.08898905572</v>
          </cell>
          <cell r="F68">
            <v>640443.08543118299</v>
          </cell>
          <cell r="G68">
            <v>2053948.5724553207</v>
          </cell>
          <cell r="H68">
            <v>283826.68276520009</v>
          </cell>
          <cell r="I68">
            <v>155931.51692610013</v>
          </cell>
          <cell r="J68">
            <v>17929.102999999999</v>
          </cell>
        </row>
        <row r="69">
          <cell r="C69">
            <v>63235.495168900074</v>
          </cell>
          <cell r="D69">
            <v>1136473.0243753991</v>
          </cell>
          <cell r="E69">
            <v>366823.26342600246</v>
          </cell>
          <cell r="F69">
            <v>707362.93686200422</v>
          </cell>
          <cell r="G69">
            <v>1976277.0938441218</v>
          </cell>
          <cell r="H69">
            <v>256186.94992300009</v>
          </cell>
          <cell r="I69">
            <v>167250.70401449996</v>
          </cell>
          <cell r="J69">
            <v>16435.913</v>
          </cell>
        </row>
        <row r="70">
          <cell r="C70">
            <v>68878.196330499966</v>
          </cell>
          <cell r="D70">
            <v>1180170.7834044006</v>
          </cell>
          <cell r="E70">
            <v>389236.66627823922</v>
          </cell>
          <cell r="F70">
            <v>714543.67747665104</v>
          </cell>
          <cell r="G70">
            <v>2010847.9308816481</v>
          </cell>
          <cell r="H70">
            <v>242506.94692489936</v>
          </cell>
          <cell r="I70">
            <v>153342.23411150015</v>
          </cell>
          <cell r="J70">
            <v>15926.35</v>
          </cell>
        </row>
        <row r="71">
          <cell r="C71">
            <v>82209.482545499995</v>
          </cell>
          <cell r="D71">
            <v>1361983.1735521005</v>
          </cell>
          <cell r="E71">
            <v>433564.93843131355</v>
          </cell>
          <cell r="F71">
            <v>724033.84062122693</v>
          </cell>
          <cell r="G71">
            <v>2197079.4129550974</v>
          </cell>
          <cell r="H71">
            <v>286807.59613900003</v>
          </cell>
          <cell r="I71">
            <v>148645.7163691</v>
          </cell>
          <cell r="J71">
            <v>17538.433000000001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Layout" workbookViewId="0">
      <selection activeCell="A3" sqref="A3"/>
    </sheetView>
  </sheetViews>
  <sheetFormatPr defaultRowHeight="12.75"/>
  <cols>
    <col min="1" max="2" width="2.5703125" style="2" customWidth="1"/>
    <col min="3" max="3" width="13.28515625" style="2" customWidth="1"/>
    <col min="4" max="5" width="4.85546875" style="2" customWidth="1"/>
    <col min="6" max="14" width="13.28515625" style="2" customWidth="1"/>
    <col min="15" max="15" width="2.5703125" style="2" customWidth="1"/>
    <col min="16" max="16" width="13.28515625" style="2" customWidth="1"/>
    <col min="17" max="17" width="2.5703125" style="2" customWidth="1"/>
    <col min="18" max="24" width="9.140625" style="2"/>
    <col min="25" max="25" width="9.85546875" style="2" bestFit="1" customWidth="1"/>
    <col min="26" max="27" width="9.28515625" style="2" bestFit="1" customWidth="1"/>
    <col min="28" max="29" width="9.85546875" style="2" bestFit="1" customWidth="1"/>
    <col min="30" max="32" width="9.28515625" style="2" bestFit="1" customWidth="1"/>
    <col min="33" max="16384" width="9.140625" style="2"/>
  </cols>
  <sheetData>
    <row r="1" spans="1:17" ht="16.5" customHeight="1">
      <c r="A1" s="1" t="str">
        <f>+'[4]Workpaper Index'!C4</f>
        <v>Utah Energy Balancing Account Mechanism</v>
      </c>
      <c r="B1" s="1"/>
    </row>
    <row r="2" spans="1:17" ht="16.5" customHeight="1">
      <c r="A2" s="1" t="str">
        <f>+'[4]Workpaper Index'!C5</f>
        <v>January 1, 2012 - December 31, 2012</v>
      </c>
      <c r="B2" s="1"/>
    </row>
    <row r="3" spans="1:17" ht="16.5" customHeight="1">
      <c r="A3" s="3"/>
      <c r="B3" s="3"/>
    </row>
    <row r="6" spans="1:17">
      <c r="A6" s="4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5"/>
    </row>
    <row r="7" spans="1:17">
      <c r="A7" s="7"/>
      <c r="B7" s="8" t="s">
        <v>0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>
      <c r="A8" s="5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4"/>
      <c r="P8" s="14"/>
      <c r="Q8" s="15"/>
    </row>
    <row r="9" spans="1:17">
      <c r="A9" s="16"/>
      <c r="B9" s="17"/>
      <c r="C9" s="18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7">
      <c r="A10" s="22"/>
      <c r="B10" s="23"/>
      <c r="C10" s="24" t="s">
        <v>1</v>
      </c>
      <c r="D10" s="19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</row>
    <row r="11" spans="1:17">
      <c r="A11" s="22"/>
      <c r="B11" s="23"/>
      <c r="C11" s="24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7">
      <c r="A12" s="22"/>
      <c r="B12" s="23"/>
      <c r="C12" s="25" t="s">
        <v>2</v>
      </c>
      <c r="D12" s="19"/>
      <c r="E12" s="19"/>
      <c r="F12" s="25" t="s">
        <v>3</v>
      </c>
      <c r="G12" s="25" t="s">
        <v>4</v>
      </c>
      <c r="H12" s="25" t="s">
        <v>5</v>
      </c>
      <c r="I12" s="25" t="s">
        <v>6</v>
      </c>
      <c r="J12" s="25" t="s">
        <v>7</v>
      </c>
      <c r="K12" s="25" t="s">
        <v>8</v>
      </c>
      <c r="L12" s="25" t="s">
        <v>9</v>
      </c>
      <c r="M12" s="25" t="s">
        <v>10</v>
      </c>
      <c r="N12" s="20"/>
      <c r="O12" s="20"/>
      <c r="P12" s="20"/>
      <c r="Q12" s="21"/>
    </row>
    <row r="13" spans="1:17">
      <c r="A13" s="22"/>
      <c r="B13" s="23"/>
      <c r="C13" s="26" t="s">
        <v>11</v>
      </c>
      <c r="D13" s="19"/>
      <c r="E13" s="19"/>
      <c r="F13" s="19">
        <f t="shared" ref="F13:L13" si="0">+SUMIF($F$21:$N$21,F$12,$F$34:$N$34)/$P$34</f>
        <v>1.5564250674029809E-2</v>
      </c>
      <c r="G13" s="19">
        <f t="shared" si="0"/>
        <v>0.24125249472707613</v>
      </c>
      <c r="H13" s="19">
        <f t="shared" si="0"/>
        <v>7.5634518007936982E-2</v>
      </c>
      <c r="I13" s="19">
        <f t="shared" si="0"/>
        <v>0.17030532856125588</v>
      </c>
      <c r="J13" s="19">
        <f t="shared" si="0"/>
        <v>0.42982267648141576</v>
      </c>
      <c r="K13" s="19">
        <f t="shared" si="0"/>
        <v>6.3796930049612163E-2</v>
      </c>
      <c r="L13" s="19">
        <f t="shared" si="0"/>
        <v>3.623801498673156E-3</v>
      </c>
      <c r="M13" s="27">
        <f>SUM(F13:L13)</f>
        <v>0.99999999999999978</v>
      </c>
      <c r="N13" s="20"/>
      <c r="O13" s="20"/>
      <c r="P13" s="20"/>
      <c r="Q13" s="21"/>
    </row>
    <row r="14" spans="1:17">
      <c r="A14" s="22"/>
      <c r="B14" s="23"/>
      <c r="C14" s="26" t="s">
        <v>12</v>
      </c>
      <c r="D14" s="20"/>
      <c r="E14" s="19"/>
      <c r="F14" s="19">
        <f t="shared" ref="F14:L14" si="1">+$G$57*F13+$G$56*SUMIF($F$39:$N$39,F$12,$F$52:$N$52)/$P$52</f>
        <v>1.5696632669720406E-2</v>
      </c>
      <c r="G14" s="19">
        <f t="shared" si="1"/>
        <v>0.24802911451095497</v>
      </c>
      <c r="H14" s="19">
        <f t="shared" si="1"/>
        <v>7.8900388444222064E-2</v>
      </c>
      <c r="I14" s="19">
        <f t="shared" si="1"/>
        <v>0.15261193333055789</v>
      </c>
      <c r="J14" s="19">
        <f t="shared" si="1"/>
        <v>0.43902727565152699</v>
      </c>
      <c r="K14" s="19">
        <f t="shared" si="1"/>
        <v>6.1812123641351691E-2</v>
      </c>
      <c r="L14" s="19">
        <f t="shared" si="1"/>
        <v>3.9225317516657903E-3</v>
      </c>
      <c r="M14" s="27">
        <f t="shared" ref="M14" si="2">SUM(F14:L14)</f>
        <v>0.99999999999999978</v>
      </c>
      <c r="N14" s="20"/>
      <c r="O14" s="20"/>
      <c r="P14" s="20"/>
      <c r="Q14" s="21"/>
    </row>
    <row r="15" spans="1:17">
      <c r="A15" s="5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5"/>
      <c r="B17" s="32" t="s">
        <v>13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</row>
    <row r="18" spans="1:17">
      <c r="A18" s="5"/>
      <c r="B18" s="36"/>
      <c r="C18" s="3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</row>
    <row r="19" spans="1:17">
      <c r="A19" s="5"/>
      <c r="B19" s="36"/>
      <c r="C19" s="24" t="s">
        <v>14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20"/>
      <c r="O19" s="20"/>
      <c r="P19" s="20"/>
      <c r="Q19" s="21"/>
    </row>
    <row r="20" spans="1:17">
      <c r="A20" s="5"/>
      <c r="B20" s="36"/>
      <c r="C20" s="39"/>
      <c r="D20" s="20"/>
      <c r="E20" s="20"/>
      <c r="F20" s="40" t="s">
        <v>15</v>
      </c>
      <c r="G20" s="40" t="s">
        <v>15</v>
      </c>
      <c r="H20" s="40" t="s">
        <v>15</v>
      </c>
      <c r="I20" s="40" t="s">
        <v>15</v>
      </c>
      <c r="J20" s="40" t="s">
        <v>15</v>
      </c>
      <c r="K20" s="40" t="s">
        <v>16</v>
      </c>
      <c r="L20" s="40" t="s">
        <v>16</v>
      </c>
      <c r="M20" s="40" t="s">
        <v>16</v>
      </c>
      <c r="N20" s="40" t="s">
        <v>16</v>
      </c>
      <c r="O20" s="40"/>
      <c r="P20" s="20"/>
      <c r="Q20" s="21"/>
    </row>
    <row r="21" spans="1:17">
      <c r="A21" s="22"/>
      <c r="B21" s="23"/>
      <c r="C21" s="40" t="s">
        <v>17</v>
      </c>
      <c r="D21" s="20"/>
      <c r="E21" s="20"/>
      <c r="F21" s="40" t="s">
        <v>3</v>
      </c>
      <c r="G21" s="40" t="s">
        <v>4</v>
      </c>
      <c r="H21" s="40" t="s">
        <v>5</v>
      </c>
      <c r="I21" s="40" t="s">
        <v>18</v>
      </c>
      <c r="J21" s="40" t="s">
        <v>6</v>
      </c>
      <c r="K21" s="40" t="s">
        <v>7</v>
      </c>
      <c r="L21" s="40" t="s">
        <v>8</v>
      </c>
      <c r="M21" s="40" t="s">
        <v>6</v>
      </c>
      <c r="N21" s="40" t="s">
        <v>9</v>
      </c>
      <c r="O21" s="20"/>
      <c r="P21" s="40" t="s">
        <v>10</v>
      </c>
      <c r="Q21" s="21"/>
    </row>
    <row r="22" spans="1:17">
      <c r="A22" s="22"/>
      <c r="B22" s="23"/>
      <c r="C22" s="41">
        <v>40909</v>
      </c>
      <c r="D22" s="20"/>
      <c r="E22" s="20"/>
      <c r="F22" s="42">
        <f>+[5]Energy!C60</f>
        <v>79854.451707600048</v>
      </c>
      <c r="G22" s="42">
        <f>+[5]Energy!D60</f>
        <v>1383960.4799863002</v>
      </c>
      <c r="H22" s="42">
        <f>+[5]Energy!E60</f>
        <v>448251.2221405704</v>
      </c>
      <c r="I22" s="42">
        <v>0</v>
      </c>
      <c r="J22" s="42">
        <f>+[5]Energy!F60</f>
        <v>732102.3246723765</v>
      </c>
      <c r="K22" s="42">
        <f>+[5]Energy!G60</f>
        <v>2138943.3803991796</v>
      </c>
      <c r="L22" s="42">
        <f>+[5]Energy!H60</f>
        <v>276248.42314789991</v>
      </c>
      <c r="M22" s="42">
        <f>+[5]Energy!I60</f>
        <v>172481.23055990005</v>
      </c>
      <c r="N22" s="42">
        <f>+[5]Energy!J60</f>
        <v>15687.62</v>
      </c>
      <c r="O22" s="43"/>
      <c r="P22" s="42">
        <f t="shared" ref="P22:P33" si="3">SUM(F22:N22)</f>
        <v>5247529.1326138275</v>
      </c>
      <c r="Q22" s="21"/>
    </row>
    <row r="23" spans="1:17">
      <c r="A23" s="22"/>
      <c r="B23" s="23"/>
      <c r="C23" s="44">
        <f t="shared" ref="C23:C30" si="4">+EDATE(C22,1)</f>
        <v>40940</v>
      </c>
      <c r="D23" s="20"/>
      <c r="E23" s="20"/>
      <c r="F23" s="45">
        <f>+[5]Energy!C61</f>
        <v>71141.789368499987</v>
      </c>
      <c r="G23" s="45">
        <f>+[5]Energy!D61</f>
        <v>1244077.1096773988</v>
      </c>
      <c r="H23" s="45">
        <f>+[5]Energy!E61</f>
        <v>383074.55307529343</v>
      </c>
      <c r="I23" s="45">
        <v>0</v>
      </c>
      <c r="J23" s="45">
        <f>+[5]Energy!F61</f>
        <v>680000.02516811201</v>
      </c>
      <c r="K23" s="45">
        <f>+[5]Energy!G61</f>
        <v>1993695.958135565</v>
      </c>
      <c r="L23" s="45">
        <f>+[5]Energy!H61</f>
        <v>267001.4192415002</v>
      </c>
      <c r="M23" s="45">
        <f>+[5]Energy!I61</f>
        <v>150654.2801842</v>
      </c>
      <c r="N23" s="45">
        <f>+[5]Energy!J61</f>
        <v>15679.904</v>
      </c>
      <c r="O23" s="43"/>
      <c r="P23" s="45">
        <f t="shared" si="3"/>
        <v>4805325.0388505692</v>
      </c>
      <c r="Q23" s="21"/>
    </row>
    <row r="24" spans="1:17">
      <c r="A24" s="22"/>
      <c r="B24" s="23"/>
      <c r="C24" s="44">
        <f t="shared" si="4"/>
        <v>40969</v>
      </c>
      <c r="D24" s="20"/>
      <c r="E24" s="20"/>
      <c r="F24" s="45">
        <f>+[5]Energy!C62</f>
        <v>74686.687366399987</v>
      </c>
      <c r="G24" s="45">
        <f>+[5]Energy!D62</f>
        <v>1263625.8230843004</v>
      </c>
      <c r="H24" s="45">
        <f>+[5]Energy!E62</f>
        <v>367213.90713160031</v>
      </c>
      <c r="I24" s="45">
        <v>0</v>
      </c>
      <c r="J24" s="45">
        <f>+[5]Energy!F62</f>
        <v>679941.00543449237</v>
      </c>
      <c r="K24" s="45">
        <f>+[5]Energy!G62</f>
        <v>1965407.7387672639</v>
      </c>
      <c r="L24" s="45">
        <f>+[5]Energy!H62</f>
        <v>260991.42958940001</v>
      </c>
      <c r="M24" s="45">
        <f>+[5]Energy!I62</f>
        <v>155150.29905009994</v>
      </c>
      <c r="N24" s="45">
        <f>+[5]Energy!J62</f>
        <v>16112.227999999999</v>
      </c>
      <c r="O24" s="43"/>
      <c r="P24" s="45">
        <f t="shared" si="3"/>
        <v>4783129.1184235569</v>
      </c>
      <c r="Q24" s="21"/>
    </row>
    <row r="25" spans="1:17">
      <c r="A25" s="22"/>
      <c r="B25" s="23"/>
      <c r="C25" s="44">
        <f t="shared" si="4"/>
        <v>41000</v>
      </c>
      <c r="D25" s="20"/>
      <c r="E25" s="20"/>
      <c r="F25" s="45">
        <f>+[5]Energy!C63</f>
        <v>69240.279708800139</v>
      </c>
      <c r="G25" s="45">
        <f>+[5]Energy!D63</f>
        <v>1066636.5320695001</v>
      </c>
      <c r="H25" s="45">
        <f>+[5]Energy!E63</f>
        <v>306169.00140328828</v>
      </c>
      <c r="I25" s="45">
        <v>0</v>
      </c>
      <c r="J25" s="45">
        <f>+[5]Energy!F63</f>
        <v>636268.39314725983</v>
      </c>
      <c r="K25" s="45">
        <f>+[5]Energy!G63</f>
        <v>1880882.4327810924</v>
      </c>
      <c r="L25" s="45">
        <f>+[5]Energy!H63</f>
        <v>237199.14022419992</v>
      </c>
      <c r="M25" s="45">
        <f>+[5]Energy!I63</f>
        <v>153299.37220589971</v>
      </c>
      <c r="N25" s="45">
        <f>+[5]Energy!J63</f>
        <v>15635.477000000001</v>
      </c>
      <c r="O25" s="43"/>
      <c r="P25" s="45">
        <f t="shared" si="3"/>
        <v>4365330.6285400409</v>
      </c>
      <c r="Q25" s="21"/>
    </row>
    <row r="26" spans="1:17">
      <c r="A26" s="22"/>
      <c r="B26" s="23"/>
      <c r="C26" s="44">
        <f t="shared" si="4"/>
        <v>41030</v>
      </c>
      <c r="D26" s="20"/>
      <c r="E26" s="20"/>
      <c r="F26" s="45">
        <f>+[5]Energy!C64</f>
        <v>81839.72414320003</v>
      </c>
      <c r="G26" s="45">
        <f>+[5]Energy!D64</f>
        <v>1080481.5708508</v>
      </c>
      <c r="H26" s="45">
        <f>+[5]Energy!E64</f>
        <v>325052.58099567279</v>
      </c>
      <c r="I26" s="45">
        <v>0</v>
      </c>
      <c r="J26" s="45">
        <f>+[5]Energy!F64</f>
        <v>650295.32941448176</v>
      </c>
      <c r="K26" s="45">
        <f>+[5]Energy!G64</f>
        <v>1989004.4153471787</v>
      </c>
      <c r="L26" s="45">
        <f>+[5]Energy!H64</f>
        <v>369142.78606260027</v>
      </c>
      <c r="M26" s="45">
        <f>+[5]Energy!I64</f>
        <v>153816.53022470008</v>
      </c>
      <c r="N26" s="45">
        <f>+[5]Energy!J64</f>
        <v>17131.159</v>
      </c>
      <c r="O26" s="43"/>
      <c r="P26" s="45">
        <f t="shared" si="3"/>
        <v>4666764.096038634</v>
      </c>
      <c r="Q26" s="21"/>
    </row>
    <row r="27" spans="1:17">
      <c r="A27" s="22"/>
      <c r="B27" s="23"/>
      <c r="C27" s="44">
        <f t="shared" si="4"/>
        <v>41061</v>
      </c>
      <c r="D27" s="20"/>
      <c r="E27" s="20"/>
      <c r="F27" s="45">
        <f>+[5]Energy!C65</f>
        <v>80930.112567000033</v>
      </c>
      <c r="G27" s="45">
        <f>+[5]Energy!D65</f>
        <v>1058480.0206260004</v>
      </c>
      <c r="H27" s="45">
        <f>+[5]Energy!E65</f>
        <v>323131.77181303431</v>
      </c>
      <c r="I27" s="45">
        <v>0</v>
      </c>
      <c r="J27" s="45">
        <f>+[5]Energy!F65</f>
        <v>678576.39749245241</v>
      </c>
      <c r="K27" s="45">
        <f>+[5]Energy!G65</f>
        <v>2240506.5366657795</v>
      </c>
      <c r="L27" s="45">
        <f>+[5]Energy!H65</f>
        <v>442557.32664680074</v>
      </c>
      <c r="M27" s="45">
        <f>+[5]Energy!I65</f>
        <v>144848.52063400004</v>
      </c>
      <c r="N27" s="45">
        <f>+[5]Energy!J65</f>
        <v>20012.791000000001</v>
      </c>
      <c r="O27" s="43"/>
      <c r="P27" s="45">
        <f t="shared" si="3"/>
        <v>4989043.4774450678</v>
      </c>
      <c r="Q27" s="21"/>
    </row>
    <row r="28" spans="1:17">
      <c r="A28" s="22"/>
      <c r="B28" s="23"/>
      <c r="C28" s="44">
        <f t="shared" si="4"/>
        <v>41091</v>
      </c>
      <c r="D28" s="20"/>
      <c r="E28" s="20"/>
      <c r="F28" s="45">
        <f>+[5]Energy!C66</f>
        <v>89247.618895899956</v>
      </c>
      <c r="G28" s="45">
        <f>+[5]Energy!D66</f>
        <v>1184067.3037187997</v>
      </c>
      <c r="H28" s="45">
        <f>+[5]Energy!E66</f>
        <v>392662.43265940057</v>
      </c>
      <c r="I28" s="45">
        <v>0</v>
      </c>
      <c r="J28" s="45">
        <f>+[5]Energy!F66</f>
        <v>709546.626070517</v>
      </c>
      <c r="K28" s="45">
        <f>+[5]Energy!G66</f>
        <v>2503981.5589145138</v>
      </c>
      <c r="L28" s="45">
        <f>+[5]Energy!H66</f>
        <v>467630.47643029998</v>
      </c>
      <c r="M28" s="45">
        <f>+[5]Energy!I66</f>
        <v>142269.02544330002</v>
      </c>
      <c r="N28" s="45">
        <f>+[5]Energy!J66</f>
        <v>23182.134999999998</v>
      </c>
      <c r="O28" s="43"/>
      <c r="P28" s="45">
        <f t="shared" si="3"/>
        <v>5512587.1771327304</v>
      </c>
      <c r="Q28" s="21"/>
    </row>
    <row r="29" spans="1:17">
      <c r="A29" s="22"/>
      <c r="B29" s="23"/>
      <c r="C29" s="44">
        <f t="shared" si="4"/>
        <v>41122</v>
      </c>
      <c r="D29" s="20"/>
      <c r="E29" s="20"/>
      <c r="F29" s="45">
        <f>+[5]Energy!C67</f>
        <v>89334.415797600072</v>
      </c>
      <c r="G29" s="45">
        <f>+[5]Energy!D67</f>
        <v>1248023.6883683007</v>
      </c>
      <c r="H29" s="45">
        <f>+[5]Energy!E67</f>
        <v>399015.92391294317</v>
      </c>
      <c r="I29" s="45">
        <v>0</v>
      </c>
      <c r="J29" s="45">
        <f>+[5]Energy!F67</f>
        <v>695445.28840606974</v>
      </c>
      <c r="K29" s="45">
        <f>+[5]Energy!G67</f>
        <v>2534462.6269277441</v>
      </c>
      <c r="L29" s="45">
        <f>+[5]Energy!H67</f>
        <v>392547.14136720024</v>
      </c>
      <c r="M29" s="45">
        <f>+[5]Energy!I67</f>
        <v>151491.8228085</v>
      </c>
      <c r="N29" s="45">
        <f>+[5]Energy!J67</f>
        <v>23591.254000000001</v>
      </c>
      <c r="O29" s="43"/>
      <c r="P29" s="45">
        <f t="shared" si="3"/>
        <v>5533912.1615883578</v>
      </c>
      <c r="Q29" s="21"/>
    </row>
    <row r="30" spans="1:17">
      <c r="A30" s="22"/>
      <c r="B30" s="23"/>
      <c r="C30" s="44">
        <f t="shared" si="4"/>
        <v>41153</v>
      </c>
      <c r="D30" s="20"/>
      <c r="E30" s="20"/>
      <c r="F30" s="45">
        <f>+[5]Energy!C68</f>
        <v>72236.990446399883</v>
      </c>
      <c r="G30" s="45">
        <f>+[5]Energy!D68</f>
        <v>1096358.650280901</v>
      </c>
      <c r="H30" s="45">
        <f>+[5]Energy!E68</f>
        <v>350324.08898905572</v>
      </c>
      <c r="I30" s="45">
        <v>0</v>
      </c>
      <c r="J30" s="45">
        <f>+[5]Energy!F68</f>
        <v>640443.08543118299</v>
      </c>
      <c r="K30" s="45">
        <f>+[5]Energy!G68</f>
        <v>2053948.5724553207</v>
      </c>
      <c r="L30" s="45">
        <f>+[5]Energy!H68</f>
        <v>283826.68276520009</v>
      </c>
      <c r="M30" s="45">
        <f>+[5]Energy!I68</f>
        <v>155931.51692610013</v>
      </c>
      <c r="N30" s="45">
        <f>+[5]Energy!J68</f>
        <v>17929.102999999999</v>
      </c>
      <c r="O30" s="43"/>
      <c r="P30" s="45">
        <f t="shared" si="3"/>
        <v>4670998.6902941605</v>
      </c>
      <c r="Q30" s="21"/>
    </row>
    <row r="31" spans="1:17">
      <c r="A31" s="22"/>
      <c r="B31" s="23"/>
      <c r="C31" s="44">
        <f>+EDATE(C30,1)</f>
        <v>41183</v>
      </c>
      <c r="D31" s="20"/>
      <c r="E31" s="20"/>
      <c r="F31" s="45">
        <f>+[5]Energy!C69</f>
        <v>63235.495168900074</v>
      </c>
      <c r="G31" s="45">
        <f>+[5]Energy!D69</f>
        <v>1136473.0243753991</v>
      </c>
      <c r="H31" s="45">
        <f>+[5]Energy!E69</f>
        <v>366823.26342600246</v>
      </c>
      <c r="I31" s="45">
        <v>0</v>
      </c>
      <c r="J31" s="45">
        <f>+[5]Energy!F69</f>
        <v>707362.93686200422</v>
      </c>
      <c r="K31" s="45">
        <f>+[5]Energy!G69</f>
        <v>1976277.0938441218</v>
      </c>
      <c r="L31" s="45">
        <f>+[5]Energy!H69</f>
        <v>256186.94992300009</v>
      </c>
      <c r="M31" s="45">
        <f>+[5]Energy!I69</f>
        <v>167250.70401449996</v>
      </c>
      <c r="N31" s="45">
        <f>+[5]Energy!J69</f>
        <v>16435.913</v>
      </c>
      <c r="O31" s="43"/>
      <c r="P31" s="45">
        <f t="shared" si="3"/>
        <v>4690045.3806139277</v>
      </c>
      <c r="Q31" s="21"/>
    </row>
    <row r="32" spans="1:17">
      <c r="A32" s="22"/>
      <c r="B32" s="23"/>
      <c r="C32" s="44">
        <f t="shared" ref="C32:C33" si="5">+EDATE(C31,1)</f>
        <v>41214</v>
      </c>
      <c r="D32" s="20"/>
      <c r="E32" s="20"/>
      <c r="F32" s="45">
        <f>+[5]Energy!C70</f>
        <v>68878.196330499966</v>
      </c>
      <c r="G32" s="45">
        <f>+[5]Energy!D70</f>
        <v>1180170.7834044006</v>
      </c>
      <c r="H32" s="45">
        <f>+[5]Energy!E70</f>
        <v>389236.66627823922</v>
      </c>
      <c r="I32" s="45">
        <v>0</v>
      </c>
      <c r="J32" s="45">
        <f>+[5]Energy!F70</f>
        <v>714543.67747665104</v>
      </c>
      <c r="K32" s="45">
        <f>+[5]Energy!G70</f>
        <v>2010847.9308816481</v>
      </c>
      <c r="L32" s="45">
        <f>+[5]Energy!H70</f>
        <v>242506.94692489936</v>
      </c>
      <c r="M32" s="45">
        <f>+[5]Energy!I70</f>
        <v>153342.23411150015</v>
      </c>
      <c r="N32" s="45">
        <f>+[5]Energy!J70</f>
        <v>15926.35</v>
      </c>
      <c r="O32" s="43"/>
      <c r="P32" s="45">
        <f t="shared" si="3"/>
        <v>4775452.7854078384</v>
      </c>
      <c r="Q32" s="21"/>
    </row>
    <row r="33" spans="1:17">
      <c r="A33" s="22"/>
      <c r="B33" s="23"/>
      <c r="C33" s="46">
        <f t="shared" si="5"/>
        <v>41244</v>
      </c>
      <c r="D33" s="20"/>
      <c r="E33" s="20"/>
      <c r="F33" s="47">
        <f>+[5]Energy!C71</f>
        <v>82209.482545499995</v>
      </c>
      <c r="G33" s="47">
        <f>+[5]Energy!D71</f>
        <v>1361983.1735521005</v>
      </c>
      <c r="H33" s="47">
        <f>+[5]Energy!E71</f>
        <v>433564.93843131355</v>
      </c>
      <c r="I33" s="47">
        <v>0</v>
      </c>
      <c r="J33" s="47">
        <f>+[5]Energy!F71</f>
        <v>724033.84062122693</v>
      </c>
      <c r="K33" s="47">
        <f>+[5]Energy!G71</f>
        <v>2197079.4129550974</v>
      </c>
      <c r="L33" s="47">
        <f>+[5]Energy!H71</f>
        <v>286807.59613900003</v>
      </c>
      <c r="M33" s="47">
        <f>+[5]Energy!I71</f>
        <v>148645.7163691</v>
      </c>
      <c r="N33" s="47">
        <f>+[5]Energy!J71</f>
        <v>17538.433000000001</v>
      </c>
      <c r="O33" s="43"/>
      <c r="P33" s="47">
        <f t="shared" si="3"/>
        <v>5251862.5936133387</v>
      </c>
      <c r="Q33" s="21"/>
    </row>
    <row r="34" spans="1:17">
      <c r="A34" s="22"/>
      <c r="B34" s="23"/>
      <c r="C34" s="40" t="s">
        <v>19</v>
      </c>
      <c r="D34" s="20"/>
      <c r="E34" s="20"/>
      <c r="F34" s="45">
        <f t="shared" ref="F34:N34" si="6">SUM(F22:F33)</f>
        <v>922835.24404630018</v>
      </c>
      <c r="G34" s="45">
        <f t="shared" si="6"/>
        <v>14304338.1599942</v>
      </c>
      <c r="H34" s="45">
        <f t="shared" si="6"/>
        <v>4484520.3502564151</v>
      </c>
      <c r="I34" s="45">
        <f t="shared" si="6"/>
        <v>0</v>
      </c>
      <c r="J34" s="45">
        <f t="shared" si="6"/>
        <v>8248558.9301968254</v>
      </c>
      <c r="K34" s="45">
        <f t="shared" si="6"/>
        <v>25485037.658074509</v>
      </c>
      <c r="L34" s="45">
        <f t="shared" si="6"/>
        <v>3782646.3184620012</v>
      </c>
      <c r="M34" s="45">
        <f t="shared" si="6"/>
        <v>1849181.2525318</v>
      </c>
      <c r="N34" s="45">
        <f t="shared" si="6"/>
        <v>214862.367</v>
      </c>
      <c r="O34" s="43"/>
      <c r="P34" s="45">
        <f>SUM(P22:P33)</f>
        <v>59291980.280562058</v>
      </c>
      <c r="Q34" s="21"/>
    </row>
    <row r="35" spans="1:17">
      <c r="A35" s="22"/>
      <c r="B35" s="23"/>
      <c r="C35" s="20"/>
      <c r="D35" s="20"/>
      <c r="E35" s="20"/>
      <c r="F35" s="48"/>
      <c r="G35" s="48"/>
      <c r="H35" s="48"/>
      <c r="I35" s="48"/>
      <c r="J35" s="48"/>
      <c r="K35" s="48"/>
      <c r="L35" s="48"/>
      <c r="M35" s="48"/>
      <c r="N35" s="48"/>
      <c r="O35" s="20"/>
      <c r="P35" s="48"/>
      <c r="Q35" s="21"/>
    </row>
    <row r="36" spans="1:17">
      <c r="A36" s="5"/>
      <c r="B36" s="36"/>
      <c r="C36" s="4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</row>
    <row r="37" spans="1:17">
      <c r="A37" s="5"/>
      <c r="B37" s="36"/>
      <c r="C37" s="24" t="s">
        <v>20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  <c r="O37" s="20"/>
      <c r="P37" s="20"/>
      <c r="Q37" s="21"/>
    </row>
    <row r="38" spans="1:17">
      <c r="A38" s="5"/>
      <c r="B38" s="36"/>
      <c r="C38" s="39"/>
      <c r="D38" s="39"/>
      <c r="E38" s="39"/>
      <c r="F38" s="40" t="s">
        <v>15</v>
      </c>
      <c r="G38" s="40" t="s">
        <v>15</v>
      </c>
      <c r="H38" s="40" t="s">
        <v>15</v>
      </c>
      <c r="I38" s="40" t="s">
        <v>15</v>
      </c>
      <c r="J38" s="40" t="s">
        <v>15</v>
      </c>
      <c r="K38" s="40" t="s">
        <v>16</v>
      </c>
      <c r="L38" s="40" t="s">
        <v>16</v>
      </c>
      <c r="M38" s="40" t="s">
        <v>16</v>
      </c>
      <c r="N38" s="40" t="s">
        <v>16</v>
      </c>
      <c r="O38" s="20"/>
      <c r="P38" s="40"/>
      <c r="Q38" s="21"/>
    </row>
    <row r="39" spans="1:17">
      <c r="A39" s="5"/>
      <c r="B39" s="36"/>
      <c r="C39" s="40" t="s">
        <v>17</v>
      </c>
      <c r="D39" s="40" t="s">
        <v>21</v>
      </c>
      <c r="E39" s="40" t="s">
        <v>22</v>
      </c>
      <c r="F39" s="40" t="s">
        <v>3</v>
      </c>
      <c r="G39" s="40" t="s">
        <v>4</v>
      </c>
      <c r="H39" s="40" t="s">
        <v>5</v>
      </c>
      <c r="I39" s="40" t="s">
        <v>18</v>
      </c>
      <c r="J39" s="40" t="s">
        <v>6</v>
      </c>
      <c r="K39" s="50" t="s">
        <v>7</v>
      </c>
      <c r="L39" s="40" t="s">
        <v>8</v>
      </c>
      <c r="M39" s="40" t="s">
        <v>6</v>
      </c>
      <c r="N39" s="40" t="s">
        <v>9</v>
      </c>
      <c r="O39" s="20"/>
      <c r="P39" s="40" t="s">
        <v>10</v>
      </c>
      <c r="Q39" s="21"/>
    </row>
    <row r="40" spans="1:17">
      <c r="A40" s="22"/>
      <c r="B40" s="23"/>
      <c r="C40" s="51">
        <v>40909</v>
      </c>
      <c r="D40" s="52">
        <f>+[5]CP!C60</f>
        <v>16</v>
      </c>
      <c r="E40" s="52">
        <f>+[5]CP!D60</f>
        <v>18</v>
      </c>
      <c r="F40" s="42">
        <f>+[5]CP!E60</f>
        <v>136.48595660000001</v>
      </c>
      <c r="G40" s="42">
        <f>+[5]CP!F60</f>
        <v>2366.8607133999999</v>
      </c>
      <c r="H40" s="42">
        <f>+[5]CP!G60</f>
        <v>729.48154731700004</v>
      </c>
      <c r="I40" s="42">
        <v>0</v>
      </c>
      <c r="J40" s="42">
        <f>+[5]CP!H60</f>
        <v>1058.8518750473402</v>
      </c>
      <c r="K40" s="42">
        <f>+[5]CP!I60</f>
        <v>3333.1169103514903</v>
      </c>
      <c r="L40" s="42">
        <f>+[5]CP!J60</f>
        <v>394.10618260000001</v>
      </c>
      <c r="M40" s="42">
        <f>+[5]CP!K60</f>
        <v>257.5961969</v>
      </c>
      <c r="N40" s="42">
        <f>+[5]CP!L60</f>
        <v>27.914999999999999</v>
      </c>
      <c r="O40" s="43"/>
      <c r="P40" s="42">
        <f t="shared" ref="P40:P52" si="7">SUM(F40:N40)</f>
        <v>8304.4143822158312</v>
      </c>
      <c r="Q40" s="21"/>
    </row>
    <row r="41" spans="1:17">
      <c r="A41" s="22"/>
      <c r="B41" s="23"/>
      <c r="C41" s="44">
        <f t="shared" ref="C41:C48" si="8">+EDATE(C40,1)</f>
        <v>40940</v>
      </c>
      <c r="D41" s="53">
        <f>+[5]CP!C61</f>
        <v>6</v>
      </c>
      <c r="E41" s="53">
        <f>+[5]CP!D61</f>
        <v>8</v>
      </c>
      <c r="F41" s="45">
        <f>+[5]CP!E61</f>
        <v>140.94129480000001</v>
      </c>
      <c r="G41" s="45">
        <f>+[5]CP!F61</f>
        <v>2326.3816793000001</v>
      </c>
      <c r="H41" s="45">
        <f>+[5]CP!G61</f>
        <v>720.64060454599996</v>
      </c>
      <c r="I41" s="45">
        <v>0</v>
      </c>
      <c r="J41" s="45">
        <f>+[5]CP!H61</f>
        <v>1032.5990442847701</v>
      </c>
      <c r="K41" s="54">
        <f>+[5]CP!I61</f>
        <v>3214.23561420242</v>
      </c>
      <c r="L41" s="45">
        <f>+[5]CP!J61</f>
        <v>429.06586679999998</v>
      </c>
      <c r="M41" s="45">
        <f>+[5]CP!K61</f>
        <v>227.5558801</v>
      </c>
      <c r="N41" s="45">
        <f>+[5]CP!L61</f>
        <v>26.09</v>
      </c>
      <c r="O41" s="43"/>
      <c r="P41" s="45">
        <f t="shared" si="7"/>
        <v>8117.5099840331895</v>
      </c>
      <c r="Q41" s="21"/>
    </row>
    <row r="42" spans="1:17">
      <c r="A42" s="22"/>
      <c r="B42" s="23"/>
      <c r="C42" s="44">
        <f t="shared" si="8"/>
        <v>40969</v>
      </c>
      <c r="D42" s="53">
        <f>+[5]CP!C62</f>
        <v>7</v>
      </c>
      <c r="E42" s="53">
        <f>+[5]CP!D62</f>
        <v>8</v>
      </c>
      <c r="F42" s="45">
        <f>+[5]CP!E62</f>
        <v>150.03827519999999</v>
      </c>
      <c r="G42" s="45">
        <f>+[5]CP!F62</f>
        <v>2444.0686400999998</v>
      </c>
      <c r="H42" s="45">
        <f>+[5]CP!G62</f>
        <v>665.68018387020004</v>
      </c>
      <c r="I42" s="45">
        <v>0</v>
      </c>
      <c r="J42" s="45">
        <f>+[5]CP!H62</f>
        <v>936.48309389683607</v>
      </c>
      <c r="K42" s="54">
        <f>+[5]CP!I62</f>
        <v>2949.7392853942902</v>
      </c>
      <c r="L42" s="45">
        <f>+[5]CP!J62</f>
        <v>417.88168810000002</v>
      </c>
      <c r="M42" s="45">
        <f>+[5]CP!K62</f>
        <v>209.37978079999999</v>
      </c>
      <c r="N42" s="45">
        <f>+[5]CP!L62</f>
        <v>25.588999999999999</v>
      </c>
      <c r="O42" s="43"/>
      <c r="P42" s="45">
        <f t="shared" si="7"/>
        <v>7798.8599473613258</v>
      </c>
      <c r="Q42" s="21"/>
    </row>
    <row r="43" spans="1:17">
      <c r="A43" s="22"/>
      <c r="B43" s="23"/>
      <c r="C43" s="44">
        <f t="shared" si="8"/>
        <v>41000</v>
      </c>
      <c r="D43" s="53">
        <f>+[5]CP!C63</f>
        <v>23</v>
      </c>
      <c r="E43" s="53">
        <f>+[5]CP!D63</f>
        <v>15</v>
      </c>
      <c r="F43" s="45">
        <f>+[5]CP!E63</f>
        <v>98.727621900000003</v>
      </c>
      <c r="G43" s="45">
        <f>+[5]CP!F63</f>
        <v>1683.8324287</v>
      </c>
      <c r="H43" s="45">
        <f>+[5]CP!G63</f>
        <v>525.40906235030002</v>
      </c>
      <c r="I43" s="45">
        <v>0</v>
      </c>
      <c r="J43" s="45">
        <f>+[5]CP!H63</f>
        <v>917.22174002543204</v>
      </c>
      <c r="K43" s="54">
        <f>+[5]CP!I63</f>
        <v>3472.69043078396</v>
      </c>
      <c r="L43" s="45">
        <f>+[5]CP!J63</f>
        <v>386.25254210000003</v>
      </c>
      <c r="M43" s="45">
        <f>+[5]CP!K63</f>
        <v>221.6896778</v>
      </c>
      <c r="N43" s="45">
        <f>+[5]CP!L63</f>
        <v>31.416</v>
      </c>
      <c r="O43" s="43"/>
      <c r="P43" s="45">
        <f t="shared" si="7"/>
        <v>7337.2395036596927</v>
      </c>
      <c r="Q43" s="21"/>
    </row>
    <row r="44" spans="1:17">
      <c r="A44" s="22"/>
      <c r="B44" s="23"/>
      <c r="C44" s="44">
        <f t="shared" si="8"/>
        <v>41030</v>
      </c>
      <c r="D44" s="53">
        <f>+[5]CP!C64</f>
        <v>15</v>
      </c>
      <c r="E44" s="53">
        <f>+[5]CP!D64</f>
        <v>16</v>
      </c>
      <c r="F44" s="45">
        <f>+[5]CP!E64</f>
        <v>134.3467445</v>
      </c>
      <c r="G44" s="45">
        <f>+[5]CP!F64</f>
        <v>1800.4328708999999</v>
      </c>
      <c r="H44" s="45">
        <f>+[5]CP!G64</f>
        <v>621.47546128409999</v>
      </c>
      <c r="I44" s="45">
        <v>0</v>
      </c>
      <c r="J44" s="45">
        <f>+[5]CP!H64</f>
        <v>920.29948569785597</v>
      </c>
      <c r="K44" s="54">
        <f>+[5]CP!I64</f>
        <v>3691.64350803869</v>
      </c>
      <c r="L44" s="45">
        <f>+[5]CP!J64</f>
        <v>601.5452914</v>
      </c>
      <c r="M44" s="45">
        <f>+[5]CP!K64</f>
        <v>202.12847880000001</v>
      </c>
      <c r="N44" s="45">
        <f>+[5]CP!L64</f>
        <v>33.634999999999998</v>
      </c>
      <c r="O44" s="43"/>
      <c r="P44" s="45">
        <f t="shared" si="7"/>
        <v>8005.5068406206456</v>
      </c>
      <c r="Q44" s="21"/>
    </row>
    <row r="45" spans="1:17">
      <c r="A45" s="22"/>
      <c r="B45" s="23"/>
      <c r="C45" s="44">
        <f t="shared" si="8"/>
        <v>41061</v>
      </c>
      <c r="D45" s="53">
        <f>+[5]CP!C65</f>
        <v>29</v>
      </c>
      <c r="E45" s="53">
        <f>+[5]CP!D65</f>
        <v>16</v>
      </c>
      <c r="F45" s="45">
        <f>+[5]CP!E65</f>
        <v>130.5510142</v>
      </c>
      <c r="G45" s="45">
        <f>+[5]CP!F65</f>
        <v>1771.7336091</v>
      </c>
      <c r="H45" s="45">
        <f>+[5]CP!G65</f>
        <v>606.3271933425001</v>
      </c>
      <c r="I45" s="45">
        <v>0</v>
      </c>
      <c r="J45" s="45">
        <f>+[5]CP!H65</f>
        <v>1092.4822539333502</v>
      </c>
      <c r="K45" s="54">
        <f>+[5]CP!I65</f>
        <v>4301.5688442793498</v>
      </c>
      <c r="L45" s="45">
        <f>+[5]CP!J65</f>
        <v>758.05136059999995</v>
      </c>
      <c r="M45" s="45">
        <f>+[5]CP!K65</f>
        <v>195.17977189999999</v>
      </c>
      <c r="N45" s="45">
        <f>+[5]CP!L65</f>
        <v>42.506999999999998</v>
      </c>
      <c r="O45" s="43"/>
      <c r="P45" s="45">
        <f t="shared" si="7"/>
        <v>8898.4010473552007</v>
      </c>
      <c r="Q45" s="21"/>
    </row>
    <row r="46" spans="1:17">
      <c r="A46" s="22"/>
      <c r="B46" s="23"/>
      <c r="C46" s="44">
        <f t="shared" si="8"/>
        <v>41091</v>
      </c>
      <c r="D46" s="53">
        <f>+[5]CP!C66</f>
        <v>12</v>
      </c>
      <c r="E46" s="53">
        <f>+[5]CP!D66</f>
        <v>15</v>
      </c>
      <c r="F46" s="45">
        <f>+[5]CP!E66</f>
        <v>155.9725565</v>
      </c>
      <c r="G46" s="45">
        <f>+[5]CP!F66</f>
        <v>2163.0533556</v>
      </c>
      <c r="H46" s="45">
        <f>+[5]CP!G66</f>
        <v>749.16596489359995</v>
      </c>
      <c r="I46" s="45">
        <v>0</v>
      </c>
      <c r="J46" s="45">
        <f>+[5]CP!H66</f>
        <v>1043.3182860361701</v>
      </c>
      <c r="K46" s="54">
        <f>+[5]CP!I66</f>
        <v>4710.2534558556108</v>
      </c>
      <c r="L46" s="45">
        <f>+[5]CP!J66</f>
        <v>781.88030519999995</v>
      </c>
      <c r="M46" s="45">
        <f>+[5]CP!K66</f>
        <v>181.6316065</v>
      </c>
      <c r="N46" s="45">
        <f>+[5]CP!L66</f>
        <v>46.219000000000001</v>
      </c>
      <c r="O46" s="43"/>
      <c r="P46" s="45">
        <f t="shared" si="7"/>
        <v>9831.4945305853798</v>
      </c>
      <c r="Q46" s="21"/>
    </row>
    <row r="47" spans="1:17">
      <c r="A47" s="22"/>
      <c r="B47" s="23"/>
      <c r="C47" s="44">
        <f t="shared" si="8"/>
        <v>41122</v>
      </c>
      <c r="D47" s="53">
        <f>+[5]CP!C67</f>
        <v>6</v>
      </c>
      <c r="E47" s="53">
        <f>+[5]CP!D67</f>
        <v>16</v>
      </c>
      <c r="F47" s="45">
        <f>+[5]CP!E67</f>
        <v>137.36733359999999</v>
      </c>
      <c r="G47" s="45">
        <f>+[5]CP!F67</f>
        <v>2301.9011902000002</v>
      </c>
      <c r="H47" s="45">
        <f>+[5]CP!G67</f>
        <v>785.81701817240003</v>
      </c>
      <c r="I47" s="45">
        <v>0</v>
      </c>
      <c r="J47" s="45">
        <f>+[5]CP!H67</f>
        <v>1020.7027216604</v>
      </c>
      <c r="K47" s="54">
        <f>+[5]CP!I67</f>
        <v>4355.2791246100096</v>
      </c>
      <c r="L47" s="45">
        <f>+[5]CP!J67</f>
        <v>605.86863630000005</v>
      </c>
      <c r="M47" s="45">
        <f>+[5]CP!K67</f>
        <v>208.0763078</v>
      </c>
      <c r="N47" s="45">
        <f>+[5]CP!L67</f>
        <v>44.573999999999998</v>
      </c>
      <c r="O47" s="43"/>
      <c r="P47" s="45">
        <f t="shared" si="7"/>
        <v>9459.5863323428093</v>
      </c>
      <c r="Q47" s="21"/>
    </row>
    <row r="48" spans="1:17">
      <c r="A48" s="22"/>
      <c r="B48" s="23"/>
      <c r="C48" s="44">
        <f t="shared" si="8"/>
        <v>41153</v>
      </c>
      <c r="D48" s="53">
        <f>+[5]CP!C68</f>
        <v>5</v>
      </c>
      <c r="E48" s="53">
        <f>+[5]CP!D68</f>
        <v>17</v>
      </c>
      <c r="F48" s="45">
        <f>+[5]CP!E68</f>
        <v>122.0434257</v>
      </c>
      <c r="G48" s="45">
        <f>+[5]CP!F68</f>
        <v>2025.7643370999999</v>
      </c>
      <c r="H48" s="45">
        <f>+[5]CP!G68</f>
        <v>665.3072085806001</v>
      </c>
      <c r="I48" s="45">
        <v>0</v>
      </c>
      <c r="J48" s="45">
        <f>+[5]CP!H68</f>
        <v>984.68562586118799</v>
      </c>
      <c r="K48" s="54">
        <f>+[5]CP!I68</f>
        <v>4000.4776918096791</v>
      </c>
      <c r="L48" s="45">
        <f>+[5]CP!J68</f>
        <v>479.25445589999998</v>
      </c>
      <c r="M48" s="45">
        <f>+[5]CP!K68</f>
        <v>228.67426549999999</v>
      </c>
      <c r="N48" s="45">
        <f>+[5]CP!L68</f>
        <v>38.734000000000002</v>
      </c>
      <c r="O48" s="43"/>
      <c r="P48" s="45">
        <f t="shared" si="7"/>
        <v>8544.9410104514682</v>
      </c>
      <c r="Q48" s="21"/>
    </row>
    <row r="49" spans="1:17">
      <c r="A49" s="22"/>
      <c r="B49" s="23"/>
      <c r="C49" s="44">
        <f>+EDATE(C48,1)</f>
        <v>41183</v>
      </c>
      <c r="D49" s="53">
        <f>+[5]CP!C69</f>
        <v>2</v>
      </c>
      <c r="E49" s="53">
        <f>+[5]CP!D69</f>
        <v>17</v>
      </c>
      <c r="F49" s="45">
        <f>+[5]CP!E69</f>
        <v>103.0739902</v>
      </c>
      <c r="G49" s="45">
        <f>+[5]CP!F69</f>
        <v>1751.6350594</v>
      </c>
      <c r="H49" s="45">
        <f>+[5]CP!G69</f>
        <v>561.08396506200006</v>
      </c>
      <c r="I49" s="45">
        <v>0</v>
      </c>
      <c r="J49" s="45">
        <f>+[5]CP!H69</f>
        <v>1016.8017324869901</v>
      </c>
      <c r="K49" s="54">
        <f>+[5]CP!I69</f>
        <v>3427.4903386874803</v>
      </c>
      <c r="L49" s="45">
        <f>+[5]CP!J69</f>
        <v>410.41980469999999</v>
      </c>
      <c r="M49" s="45">
        <f>+[5]CP!K69</f>
        <v>220.7442853</v>
      </c>
      <c r="N49" s="45">
        <f>+[5]CP!L69</f>
        <v>28.757999999999999</v>
      </c>
      <c r="O49" s="43"/>
      <c r="P49" s="45">
        <f t="shared" si="7"/>
        <v>7520.0071758364702</v>
      </c>
      <c r="Q49" s="21"/>
    </row>
    <row r="50" spans="1:17">
      <c r="A50" s="22"/>
      <c r="B50" s="23"/>
      <c r="C50" s="44">
        <f t="shared" ref="C50:C51" si="9">+EDATE(C49,1)</f>
        <v>41214</v>
      </c>
      <c r="D50" s="53">
        <f>+[5]CP!C70</f>
        <v>26</v>
      </c>
      <c r="E50" s="53">
        <f>+[5]CP!D70</f>
        <v>18</v>
      </c>
      <c r="F50" s="45">
        <f>+[5]CP!E70</f>
        <v>128.00080779999999</v>
      </c>
      <c r="G50" s="45">
        <f>+[5]CP!F70</f>
        <v>2098.7996296000001</v>
      </c>
      <c r="H50" s="45">
        <f>+[5]CP!G70</f>
        <v>695.16872357629995</v>
      </c>
      <c r="I50" s="45">
        <v>0</v>
      </c>
      <c r="J50" s="45">
        <f>+[5]CP!H70</f>
        <v>1066.2874950188302</v>
      </c>
      <c r="K50" s="54">
        <f>+[5]CP!I70</f>
        <v>3388.2450685912099</v>
      </c>
      <c r="L50" s="45">
        <f>+[5]CP!J70</f>
        <v>430.95664549999998</v>
      </c>
      <c r="M50" s="45">
        <f>+[5]CP!K70</f>
        <v>223.55317350000001</v>
      </c>
      <c r="N50" s="45">
        <f>+[5]CP!L70</f>
        <v>28.079000000000001</v>
      </c>
      <c r="O50" s="43"/>
      <c r="P50" s="45">
        <f t="shared" si="7"/>
        <v>8059.0905435863406</v>
      </c>
      <c r="Q50" s="21"/>
    </row>
    <row r="51" spans="1:17">
      <c r="A51" s="22"/>
      <c r="B51" s="23"/>
      <c r="C51" s="46">
        <f t="shared" si="9"/>
        <v>41244</v>
      </c>
      <c r="D51" s="55">
        <f>+[5]CP!C71</f>
        <v>18</v>
      </c>
      <c r="E51" s="55">
        <f>+[5]CP!D71</f>
        <v>18</v>
      </c>
      <c r="F51" s="47">
        <f>+[5]CP!E71</f>
        <v>141.7208583</v>
      </c>
      <c r="G51" s="47">
        <f>+[5]CP!F71</f>
        <v>2376.92121</v>
      </c>
      <c r="H51" s="47">
        <f>+[5]CP!G71</f>
        <v>699.7377282512</v>
      </c>
      <c r="I51" s="47">
        <v>0</v>
      </c>
      <c r="J51" s="47">
        <f>+[5]CP!H71</f>
        <v>1048.8668862424802</v>
      </c>
      <c r="K51" s="56">
        <f>+[5]CP!I71</f>
        <v>3510.6827160352204</v>
      </c>
      <c r="L51" s="47">
        <f>+[5]CP!J71</f>
        <v>439.94682260000002</v>
      </c>
      <c r="M51" s="47">
        <f>+[5]CP!K71</f>
        <v>205.01416320000001</v>
      </c>
      <c r="N51" s="47">
        <f>+[5]CP!L71</f>
        <v>30.021999999999998</v>
      </c>
      <c r="O51" s="43"/>
      <c r="P51" s="47">
        <f t="shared" si="7"/>
        <v>8452.9123846289021</v>
      </c>
      <c r="Q51" s="21"/>
    </row>
    <row r="52" spans="1:17">
      <c r="A52" s="22"/>
      <c r="B52" s="23"/>
      <c r="C52" s="40" t="s">
        <v>19</v>
      </c>
      <c r="D52" s="20"/>
      <c r="E52" s="20"/>
      <c r="F52" s="45">
        <f>SUM(F40:F51)</f>
        <v>1579.2698793</v>
      </c>
      <c r="G52" s="45">
        <f t="shared" ref="G52:N52" si="10">SUM(G40:G51)</f>
        <v>25111.384723400006</v>
      </c>
      <c r="H52" s="45">
        <f t="shared" si="10"/>
        <v>8025.2946612462001</v>
      </c>
      <c r="I52" s="45">
        <f t="shared" si="10"/>
        <v>0</v>
      </c>
      <c r="J52" s="45">
        <f t="shared" si="10"/>
        <v>12138.600240191645</v>
      </c>
      <c r="K52" s="45">
        <f t="shared" si="10"/>
        <v>44355.42298863941</v>
      </c>
      <c r="L52" s="45">
        <f t="shared" si="10"/>
        <v>6135.2296017999997</v>
      </c>
      <c r="M52" s="45">
        <f t="shared" si="10"/>
        <v>2581.2235881000001</v>
      </c>
      <c r="N52" s="45">
        <f t="shared" si="10"/>
        <v>403.53799999999995</v>
      </c>
      <c r="O52" s="43"/>
      <c r="P52" s="45">
        <f t="shared" si="7"/>
        <v>100329.96368267728</v>
      </c>
      <c r="Q52" s="21"/>
    </row>
    <row r="53" spans="1:17">
      <c r="A53" s="5"/>
      <c r="B53" s="3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</row>
    <row r="54" spans="1:17">
      <c r="A54" s="5"/>
      <c r="B54" s="3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</row>
    <row r="55" spans="1:17">
      <c r="A55" s="22"/>
      <c r="B55" s="23"/>
      <c r="C55" s="20"/>
      <c r="D55" s="20"/>
      <c r="E55" s="20"/>
      <c r="F55" s="57" t="s">
        <v>23</v>
      </c>
      <c r="G55" s="25"/>
      <c r="H55" s="48"/>
      <c r="I55" s="48"/>
      <c r="J55" s="48"/>
      <c r="K55" s="48"/>
      <c r="L55" s="48"/>
      <c r="M55" s="48"/>
      <c r="N55" s="48"/>
      <c r="O55" s="20"/>
      <c r="P55" s="48"/>
      <c r="Q55" s="21"/>
    </row>
    <row r="56" spans="1:17">
      <c r="A56" s="22"/>
      <c r="B56" s="23"/>
      <c r="C56" s="20"/>
      <c r="D56" s="20"/>
      <c r="E56" s="20"/>
      <c r="F56" s="20" t="s">
        <v>24</v>
      </c>
      <c r="G56" s="58">
        <v>0.75</v>
      </c>
      <c r="H56" s="48"/>
      <c r="I56" s="48"/>
      <c r="J56" s="48"/>
      <c r="K56" s="48"/>
      <c r="L56" s="48"/>
      <c r="M56" s="48"/>
      <c r="N56" s="48"/>
      <c r="O56" s="20"/>
      <c r="P56" s="48"/>
      <c r="Q56" s="21"/>
    </row>
    <row r="57" spans="1:17">
      <c r="A57" s="22"/>
      <c r="B57" s="23"/>
      <c r="C57" s="20"/>
      <c r="D57" s="20"/>
      <c r="E57" s="20"/>
      <c r="F57" s="20" t="s">
        <v>25</v>
      </c>
      <c r="G57" s="58">
        <f>1-G56</f>
        <v>0.25</v>
      </c>
      <c r="H57" s="48"/>
      <c r="I57" s="48"/>
      <c r="J57" s="48"/>
      <c r="K57" s="48"/>
      <c r="L57" s="48"/>
      <c r="M57" s="48"/>
      <c r="N57" s="48"/>
      <c r="O57" s="20"/>
      <c r="P57" s="48"/>
      <c r="Q57" s="21"/>
    </row>
    <row r="58" spans="1:17">
      <c r="A58" s="22"/>
      <c r="B58" s="23"/>
      <c r="C58" s="20"/>
      <c r="D58" s="20"/>
      <c r="E58" s="20"/>
      <c r="F58" s="20"/>
      <c r="G58" s="58"/>
      <c r="H58" s="48"/>
      <c r="I58" s="48"/>
      <c r="J58" s="48"/>
      <c r="K58" s="48"/>
      <c r="L58" s="48"/>
      <c r="M58" s="48"/>
      <c r="N58" s="48"/>
      <c r="O58" s="20"/>
      <c r="P58" s="48"/>
      <c r="Q58" s="21"/>
    </row>
    <row r="59" spans="1:17">
      <c r="A59" s="22"/>
      <c r="B59" s="23"/>
      <c r="C59" s="59" t="s">
        <v>26</v>
      </c>
      <c r="D59" s="20"/>
      <c r="E59" s="20"/>
      <c r="F59" s="48"/>
      <c r="G59" s="48"/>
      <c r="H59" s="48"/>
      <c r="I59" s="48"/>
      <c r="J59" s="48"/>
      <c r="K59" s="48"/>
      <c r="L59" s="48"/>
      <c r="M59" s="48"/>
      <c r="N59" s="48"/>
      <c r="O59" s="20"/>
      <c r="P59" s="48"/>
      <c r="Q59" s="21"/>
    </row>
    <row r="60" spans="1:17">
      <c r="A60" s="22"/>
      <c r="B60" s="60"/>
      <c r="C60" s="61"/>
      <c r="D60" s="62"/>
      <c r="E60" s="62"/>
      <c r="F60" s="62"/>
      <c r="G60" s="62"/>
      <c r="H60" s="62"/>
      <c r="I60" s="63"/>
      <c r="J60" s="62"/>
      <c r="K60" s="62"/>
      <c r="L60" s="62"/>
      <c r="M60" s="64"/>
      <c r="N60" s="30"/>
      <c r="O60" s="30"/>
      <c r="P60" s="30"/>
      <c r="Q60" s="31"/>
    </row>
    <row r="61" spans="1:17">
      <c r="A61" s="22"/>
      <c r="B61" s="22"/>
      <c r="C61" s="65"/>
      <c r="D61" s="66"/>
      <c r="E61" s="66"/>
      <c r="F61" s="66"/>
      <c r="G61" s="66"/>
      <c r="H61" s="66"/>
      <c r="I61" s="67"/>
      <c r="J61" s="66"/>
      <c r="K61" s="66"/>
      <c r="L61" s="66"/>
      <c r="M61" s="68"/>
      <c r="N61" s="5"/>
      <c r="O61" s="5"/>
    </row>
    <row r="62" spans="1:17">
      <c r="A62" s="69"/>
      <c r="B62" s="69"/>
      <c r="C62" s="70"/>
      <c r="D62" s="70"/>
      <c r="E62" s="70"/>
      <c r="F62" s="70"/>
      <c r="G62" s="70"/>
      <c r="H62" s="71"/>
      <c r="I62" s="70"/>
      <c r="J62" s="70"/>
      <c r="K62" s="70"/>
      <c r="L62" s="72"/>
    </row>
    <row r="63" spans="1:17">
      <c r="A63" s="73"/>
      <c r="B63" s="73"/>
    </row>
    <row r="64" spans="1:17">
      <c r="A64" s="69"/>
      <c r="B64" s="69"/>
      <c r="D64" s="74"/>
      <c r="E64" s="74"/>
      <c r="F64" s="74"/>
      <c r="G64" s="75"/>
      <c r="H64" s="74"/>
      <c r="I64" s="74"/>
      <c r="J64" s="74"/>
      <c r="K64" s="74"/>
      <c r="L64" s="76"/>
    </row>
  </sheetData>
  <pageMargins left="0.25" right="0.25" top="0.5" bottom="0.25" header="0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Actual Factors</vt:lpstr>
      <vt:lpstr>'Actual Factors'!Print_Titles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McDougal, Steven</dc:creator>
  <cp:lastModifiedBy>mpaschal</cp:lastModifiedBy>
  <cp:lastPrinted>2013-03-13T18:32:10Z</cp:lastPrinted>
  <dcterms:created xsi:type="dcterms:W3CDTF">2013-03-08T22:49:18Z</dcterms:created>
  <dcterms:modified xsi:type="dcterms:W3CDTF">2013-03-15T18:50:51Z</dcterms:modified>
</cp:coreProperties>
</file>