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3155" windowHeight="11370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0</definedName>
    <definedName name="ContractTypeDol" localSheetId="0">'[1]Check Dollars'!$R$258:$S$643</definedName>
    <definedName name="ContractTypeDol">'[2]Check Dollars'!$R$258:$S$643</definedName>
    <definedName name="ContractTypeMWh" localSheetId="0">'[1]Check MWh'!$R$258:$S$643</definedName>
    <definedName name="ContractTypeMWh">'[2]Check MWh'!$R$258:$S$643</definedName>
    <definedName name="DataCheck_Base">#REF!</definedName>
    <definedName name="DataCheck_Delta">#REF!</definedName>
    <definedName name="DispatchSum">"GRID Thermal Generation!R2C1:R4C2"</definedName>
    <definedName name="Hide_Rows">#REF!</definedName>
    <definedName name="Hide_Rows_Recon">#REF!</definedName>
    <definedName name="HoursHoliday">'[3]on off peak hours'!$C$16:$EP$20</definedName>
    <definedName name="Mill" localSheetId="0">[1]NPC!$E$861:$Q$1081</definedName>
    <definedName name="Mill">[2]NPC!$E$861:$Q$1081</definedName>
    <definedName name="MMBtu" localSheetId="0">[1]NPC!$E$635:$Q$662</definedName>
    <definedName name="MMBtu">[2]NPC!$E$635:$Q$662</definedName>
    <definedName name="Months" localSheetId="0">[1]NPC!$F$3:$Q$3</definedName>
    <definedName name="Months">[2]NPC!$F$3:$Q$3</definedName>
    <definedName name="MWh" localSheetId="0">[1]NPC!$E$313:$Q$631</definedName>
    <definedName name="MWh">[2]NPC!$E$313:$Q$631</definedName>
    <definedName name="NameCost" localSheetId="0">[1]NPC!$C$1:$C$309</definedName>
    <definedName name="NameCost">[2]NPC!$C$1:$C$309</definedName>
    <definedName name="NameMill" localSheetId="0">[1]NPC!$C$861:$C$1099</definedName>
    <definedName name="NameMill">[2]NPC!$C$861:$C$1099</definedName>
    <definedName name="NameMMBtu" localSheetId="0">[1]NPC!$C$635:$C$662</definedName>
    <definedName name="NameMMBtu">[2]NPC!$C$635:$C$662</definedName>
    <definedName name="NameMWh" localSheetId="0">[1]NPC!$C$313:$C$631</definedName>
    <definedName name="NameMWh">[2]NPC!$C$313:$C$631</definedName>
    <definedName name="_xlnm.Print_Area" localSheetId="0">Summary!$A$1:$J$47</definedName>
    <definedName name="PSATable" localSheetId="0">[1]Hermiston!$A$41:$E$56</definedName>
    <definedName name="PSATable">[2]Hermiston!$A$41:$E$56</definedName>
    <definedName name="RevenueSum">"GRID Thermal Revenue!R2C1:R4C2"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C45" i="1"/>
  <c r="C46" s="1"/>
  <c r="D38"/>
  <c r="B10"/>
  <c r="I9"/>
  <c r="K3"/>
  <c r="I10" l="1"/>
  <c r="D11"/>
  <c r="E11" s="1"/>
  <c r="B12"/>
  <c r="G11" l="1"/>
  <c r="I11" s="1"/>
  <c r="E12"/>
  <c r="B13"/>
  <c r="D12"/>
  <c r="B14" l="1"/>
  <c r="D13"/>
  <c r="E13" s="1"/>
  <c r="G12"/>
  <c r="I12" s="1"/>
  <c r="G13" l="1"/>
  <c r="I13" s="1"/>
  <c r="B15"/>
  <c r="D14"/>
  <c r="D15" l="1"/>
  <c r="B16"/>
  <c r="E14"/>
  <c r="G14" l="1"/>
  <c r="I14" s="1"/>
  <c r="E15"/>
  <c r="D16"/>
  <c r="B17"/>
  <c r="E16" l="1"/>
  <c r="D17"/>
  <c r="B18"/>
  <c r="G15"/>
  <c r="I15" s="1"/>
  <c r="E17" l="1"/>
  <c r="D18"/>
  <c r="B19"/>
  <c r="G16"/>
  <c r="I16" s="1"/>
  <c r="E18" l="1"/>
  <c r="D19"/>
  <c r="E19" s="1"/>
  <c r="B20"/>
  <c r="G17"/>
  <c r="I17" s="1"/>
  <c r="G19" l="1"/>
  <c r="I19" s="1"/>
  <c r="D20"/>
  <c r="B21"/>
  <c r="G18"/>
  <c r="I18" s="1"/>
  <c r="D21" l="1"/>
  <c r="B22"/>
  <c r="E20"/>
  <c r="D22" l="1"/>
  <c r="B23"/>
  <c r="G20"/>
  <c r="I20" s="1"/>
  <c r="E21"/>
  <c r="D23" l="1"/>
  <c r="B24"/>
  <c r="G21"/>
  <c r="I21" s="1"/>
  <c r="E22"/>
  <c r="G22" l="1"/>
  <c r="I22" s="1"/>
  <c r="D24"/>
  <c r="B25"/>
  <c r="E23"/>
  <c r="D25" l="1"/>
  <c r="B26"/>
  <c r="G23"/>
  <c r="I23" s="1"/>
  <c r="E24"/>
  <c r="G24" l="1"/>
  <c r="I24" s="1"/>
  <c r="D26"/>
  <c r="E26" s="1"/>
  <c r="B27"/>
  <c r="E25"/>
  <c r="G25" l="1"/>
  <c r="I25" s="1"/>
  <c r="D27"/>
  <c r="B28"/>
  <c r="G26"/>
  <c r="I26" s="1"/>
  <c r="D28" l="1"/>
  <c r="E28" s="1"/>
  <c r="B29"/>
  <c r="E27"/>
  <c r="G27" l="1"/>
  <c r="I27" s="1"/>
  <c r="D29"/>
  <c r="E29" s="1"/>
  <c r="B30"/>
  <c r="G28"/>
  <c r="I28" s="1"/>
  <c r="B31" l="1"/>
  <c r="D30"/>
  <c r="G29"/>
  <c r="I29" s="1"/>
  <c r="B32" l="1"/>
  <c r="L31"/>
  <c r="E30"/>
  <c r="G30" l="1"/>
  <c r="L32"/>
  <c r="B33"/>
  <c r="G31" l="1"/>
  <c r="I30"/>
  <c r="I39" s="1"/>
  <c r="B34"/>
  <c r="L33"/>
  <c r="L34" l="1"/>
  <c r="B35"/>
  <c r="I31"/>
  <c r="G32"/>
  <c r="G33" l="1"/>
  <c r="I32"/>
  <c r="L35"/>
  <c r="I33" l="1"/>
  <c r="G34"/>
  <c r="G35" l="1"/>
  <c r="I35" s="1"/>
  <c r="I34"/>
</calcChain>
</file>

<file path=xl/sharedStrings.xml><?xml version="1.0" encoding="utf-8"?>
<sst xmlns="http://schemas.openxmlformats.org/spreadsheetml/2006/main" count="29" uniqueCount="27">
  <si>
    <t>Appendix D</t>
  </si>
  <si>
    <t>2013.Q1 Avoided Cost</t>
  </si>
  <si>
    <t>Integration Cost Rate</t>
  </si>
  <si>
    <t>Year</t>
  </si>
  <si>
    <t>Intra-hour</t>
  </si>
  <si>
    <t>Inter-hour</t>
  </si>
  <si>
    <t>Integration</t>
  </si>
  <si>
    <t>$</t>
  </si>
  <si>
    <t>MWH</t>
  </si>
  <si>
    <t>$/MWH</t>
  </si>
  <si>
    <t>Reserve Shortage</t>
  </si>
  <si>
    <t>Total</t>
  </si>
  <si>
    <t xml:space="preserve">   Draft 2012 Wind integrtion Study</t>
  </si>
  <si>
    <t xml:space="preserve">   UT 2012.Q2 Wind integration study</t>
  </si>
  <si>
    <t>PV Market</t>
  </si>
  <si>
    <t>Escalation</t>
  </si>
  <si>
    <t>Intra-hour costs escalated</t>
  </si>
  <si>
    <t>consistent with Palo Verde</t>
  </si>
  <si>
    <t>market price cost escalation</t>
  </si>
  <si>
    <t>2011 IRP Update Discount Rate</t>
  </si>
  <si>
    <t xml:space="preserve">  (Comparison Purposes Only)</t>
  </si>
  <si>
    <t>IRP Wyoming Wind Resource</t>
  </si>
  <si>
    <t>Capacity Factor</t>
  </si>
  <si>
    <t>Hours per year</t>
  </si>
  <si>
    <t>MW Resource</t>
  </si>
  <si>
    <t>Annual MWH</t>
  </si>
  <si>
    <t>Leap Year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</si>
</sst>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[Red]_(* \(#,##0\);_(* &quot;-&quot;_);_(@_)"/>
    <numFmt numFmtId="165" formatCode="&quot;$&quot;#,##0.00"/>
    <numFmt numFmtId="166" formatCode="_(* #,##0.00_);[Red]_(* \(#,##0.00\);_(* &quot;-&quot;_);_(@_)"/>
    <numFmt numFmtId="167" formatCode="_(* #,##0.0000_);[Red]_(* \(#,##0.0000\);_(* &quot;-&quot;_);_(@_)"/>
    <numFmt numFmtId="168" formatCode="0.000%"/>
    <numFmt numFmtId="169" formatCode="_(* #,##0.0_);[Red]_(* \(#,##0.0\);_(* &quot;-&quot;_);_(@_)"/>
    <numFmt numFmtId="170" formatCode="&quot;$&quot;###0;[Red]\(&quot;$&quot;###0\)"/>
    <numFmt numFmtId="171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0"/>
      <name val="Geneva"/>
      <family val="2"/>
    </font>
    <font>
      <sz val="8"/>
      <name val="Helv"/>
    </font>
    <font>
      <b/>
      <sz val="8"/>
      <name val="Arial"/>
      <family val="2"/>
    </font>
    <font>
      <sz val="9"/>
      <name val="Helv"/>
    </font>
    <font>
      <sz val="8"/>
      <color theme="1"/>
      <name val="Courier New"/>
      <family val="2"/>
    </font>
    <font>
      <b/>
      <sz val="12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1" fontId="4" fillId="0" borderId="0"/>
    <xf numFmtId="164" fontId="2" fillId="0" borderId="0"/>
    <xf numFmtId="4" fontId="8" fillId="0" borderId="0" applyFont="0" applyFill="0" applyBorder="0" applyAlignment="0" applyProtection="0"/>
    <xf numFmtId="170" fontId="9" fillId="0" borderId="0" applyFont="0" applyFill="0" applyBorder="0" applyProtection="0">
      <alignment horizontal="right"/>
    </xf>
    <xf numFmtId="171" fontId="10" fillId="0" borderId="0" applyNumberFormat="0" applyFill="0" applyBorder="0" applyAlignment="0" applyProtection="0"/>
    <xf numFmtId="0" fontId="7" fillId="0" borderId="15" applyNumberFormat="0" applyBorder="0" applyAlignment="0"/>
    <xf numFmtId="41" fontId="11" fillId="0" borderId="0"/>
    <xf numFmtId="0" fontId="1" fillId="0" borderId="0"/>
    <xf numFmtId="0" fontId="12" fillId="0" borderId="0"/>
    <xf numFmtId="12" fontId="13" fillId="3" borderId="16">
      <alignment horizontal="left"/>
    </xf>
    <xf numFmtId="9" fontId="1" fillId="0" borderId="0" applyFont="0" applyFill="0" applyBorder="0" applyAlignment="0" applyProtection="0"/>
    <xf numFmtId="37" fontId="7" fillId="4" borderId="0" applyNumberFormat="0" applyBorder="0" applyAlignment="0" applyProtection="0"/>
    <xf numFmtId="37" fontId="7" fillId="0" borderId="0"/>
    <xf numFmtId="3" fontId="14" fillId="5" borderId="17" applyProtection="0"/>
  </cellStyleXfs>
  <cellXfs count="40">
    <xf numFmtId="0" fontId="0" fillId="0" borderId="0" xfId="0"/>
    <xf numFmtId="164" fontId="2" fillId="0" borderId="0" xfId="3" applyNumberFormat="1" applyFont="1"/>
    <xf numFmtId="164" fontId="3" fillId="0" borderId="0" xfId="3" applyNumberFormat="1" applyFont="1" applyAlignment="1">
      <alignment horizontal="centerContinuous"/>
    </xf>
    <xf numFmtId="41" fontId="5" fillId="0" borderId="0" xfId="4" applyFont="1" applyFill="1" applyAlignment="1">
      <alignment horizontal="centerContinuous"/>
    </xf>
    <xf numFmtId="41" fontId="4" fillId="0" borderId="0" xfId="4" applyFont="1" applyFill="1" applyAlignment="1">
      <alignment horizontal="centerContinuous"/>
    </xf>
    <xf numFmtId="164" fontId="2" fillId="0" borderId="0" xfId="3" applyNumberFormat="1" applyFont="1" applyAlignment="1">
      <alignment horizontal="centerContinuous"/>
    </xf>
    <xf numFmtId="164" fontId="2" fillId="0" borderId="0" xfId="5"/>
    <xf numFmtId="164" fontId="3" fillId="0" borderId="0" xfId="3" applyNumberFormat="1" applyFont="1"/>
    <xf numFmtId="164" fontId="6" fillId="0" borderId="0" xfId="3" applyNumberFormat="1" applyFont="1" applyAlignment="1">
      <alignment horizontal="centerContinuous"/>
    </xf>
    <xf numFmtId="164" fontId="6" fillId="0" borderId="0" xfId="5" applyFont="1" applyAlignment="1">
      <alignment horizontal="centerContinuous"/>
    </xf>
    <xf numFmtId="164" fontId="2" fillId="0" borderId="1" xfId="3" applyNumberFormat="1" applyFont="1" applyBorder="1" applyAlignment="1">
      <alignment horizontal="center"/>
    </xf>
    <xf numFmtId="164" fontId="2" fillId="0" borderId="2" xfId="3" applyNumberFormat="1" applyFont="1" applyFill="1" applyBorder="1" applyAlignment="1">
      <alignment horizontal="centerContinuous"/>
    </xf>
    <xf numFmtId="164" fontId="2" fillId="0" borderId="3" xfId="3" applyNumberFormat="1" applyFont="1" applyBorder="1" applyAlignment="1">
      <alignment horizontal="centerContinuous"/>
    </xf>
    <xf numFmtId="164" fontId="2" fillId="0" borderId="4" xfId="3" applyNumberFormat="1" applyFont="1" applyBorder="1" applyAlignment="1">
      <alignment horizontal="centerContinuous"/>
    </xf>
    <xf numFmtId="164" fontId="2" fillId="0" borderId="5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7" fillId="0" borderId="6" xfId="3" applyNumberFormat="1" applyFont="1" applyBorder="1" applyAlignment="1">
      <alignment horizontal="center"/>
    </xf>
    <xf numFmtId="1" fontId="2" fillId="0" borderId="0" xfId="5" applyNumberFormat="1" applyAlignment="1">
      <alignment horizontal="center"/>
    </xf>
    <xf numFmtId="165" fontId="2" fillId="0" borderId="0" xfId="1" applyNumberFormat="1" applyFont="1" applyAlignment="1">
      <alignment horizontal="center"/>
    </xf>
    <xf numFmtId="1" fontId="2" fillId="0" borderId="7" xfId="5" applyNumberFormat="1" applyBorder="1" applyAlignment="1">
      <alignment horizontal="center"/>
    </xf>
    <xf numFmtId="164" fontId="2" fillId="0" borderId="8" xfId="5" applyBorder="1"/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44" fontId="2" fillId="0" borderId="0" xfId="1" applyFont="1"/>
    <xf numFmtId="0" fontId="2" fillId="0" borderId="10" xfId="5" applyNumberFormat="1" applyBorder="1" applyAlignment="1">
      <alignment horizontal="center"/>
    </xf>
    <xf numFmtId="164" fontId="2" fillId="0" borderId="0" xfId="5" applyBorder="1"/>
    <xf numFmtId="165" fontId="2" fillId="0" borderId="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6" fontId="2" fillId="0" borderId="0" xfId="5" applyNumberFormat="1"/>
    <xf numFmtId="164" fontId="2" fillId="0" borderId="4" xfId="5" applyBorder="1"/>
    <xf numFmtId="0" fontId="2" fillId="0" borderId="12" xfId="5" applyNumberFormat="1" applyBorder="1" applyAlignment="1">
      <alignment horizontal="center"/>
    </xf>
    <xf numFmtId="164" fontId="2" fillId="0" borderId="13" xfId="5" applyBorder="1"/>
    <xf numFmtId="165" fontId="2" fillId="0" borderId="13" xfId="1" applyNumberFormat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0" fontId="2" fillId="0" borderId="0" xfId="5" applyNumberFormat="1" applyAlignment="1">
      <alignment horizontal="center"/>
    </xf>
    <xf numFmtId="167" fontId="2" fillId="0" borderId="0" xfId="5" applyNumberFormat="1"/>
    <xf numFmtId="165" fontId="2" fillId="0" borderId="0" xfId="3" applyNumberFormat="1" applyFont="1" applyAlignment="1">
      <alignment horizontal="center"/>
    </xf>
    <xf numFmtId="168" fontId="2" fillId="2" borderId="0" xfId="2" applyNumberFormat="1" applyFill="1"/>
    <xf numFmtId="9" fontId="2" fillId="0" borderId="0" xfId="2"/>
    <xf numFmtId="169" fontId="2" fillId="0" borderId="0" xfId="5" applyNumberFormat="1" applyFont="1" applyFill="1"/>
  </cellXfs>
  <cellStyles count="18">
    <cellStyle name="Comma 2" xfId="6"/>
    <cellStyle name="Currency" xfId="1" builtinId="4"/>
    <cellStyle name="Currency No Comma" xfId="7"/>
    <cellStyle name="MCP" xfId="8"/>
    <cellStyle name="noninput" xfId="9"/>
    <cellStyle name="Normal" xfId="0" builtinId="0"/>
    <cellStyle name="Normal 2" xfId="10"/>
    <cellStyle name="Normal 3" xfId="11"/>
    <cellStyle name="Normal 3 2" xfId="3"/>
    <cellStyle name="Normal 4" xfId="5"/>
    <cellStyle name="Normal 5" xfId="12"/>
    <cellStyle name="Normal_UT 2008.Q2 - Compliance - Appendix B - AC Study_2008 08 05" xfId="4"/>
    <cellStyle name="Password" xfId="13"/>
    <cellStyle name="Percent" xfId="2" builtinId="5"/>
    <cellStyle name="Percent 2" xfId="14"/>
    <cellStyle name="Unprot" xfId="15"/>
    <cellStyle name="Unprot$" xfId="16"/>
    <cellStyle name="Unprotect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cenarios\One-off\One-offG0112u_UTGRC12%20xWindInt%20LAGasAPSOtCoScrn_2012%2001%2017%20vs%20Clean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58\Local%20Settings\Temporary%20Internet%20Files\Content.Outlook\7JB479EN\Attach%20R746-700-23.C.1%20-3%20CONF%20(xWind%20Int%20NPC%20and%20Cal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3\06%20-%20UT%20Compliance%20Filing%20-%202013.Q1%20Feb\Scenario\Wind%20Integration\UT%202013.Q1%20-%2001b%20-%20GRID%20AC%20Study%20_2013%2002%2027%20(Wind%20Integration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 Version Log"/>
      <sheetName val="Recon"/>
      <sheetName val="Side-by-Side"/>
      <sheetName val="NPC Summary"/>
      <sheetName val="Wind Int"/>
      <sheetName val="Delta"/>
      <sheetName val="NPC"/>
      <sheetName val="Base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2154135.6940000001</v>
          </cell>
          <cell r="F381">
            <v>46230.559999999998</v>
          </cell>
          <cell r="G381">
            <v>51472.254000000001</v>
          </cell>
          <cell r="H381">
            <v>140964.53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10117707.445500001</v>
          </cell>
          <cell r="F388">
            <v>574134.99849999999</v>
          </cell>
          <cell r="G388">
            <v>770122.9</v>
          </cell>
          <cell r="H388">
            <v>842261.46799999999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14638636.319207443</v>
          </cell>
          <cell r="F390">
            <v>963871.66568501992</v>
          </cell>
          <cell r="G390">
            <v>1099463.5699833119</v>
          </cell>
          <cell r="H390">
            <v>1252454.6794173121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73777727.034326658</v>
          </cell>
          <cell r="F392">
            <v>5684238.6045298204</v>
          </cell>
          <cell r="G392">
            <v>6505774.4436473111</v>
          </cell>
          <cell r="H392">
            <v>6605193.3373565925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2291621.9552850001</v>
          </cell>
          <cell r="F582">
            <v>108209.81493000001</v>
          </cell>
          <cell r="G582">
            <v>246644.84604</v>
          </cell>
          <cell r="H582">
            <v>265378.58876099996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57642</v>
          </cell>
          <cell r="F584">
            <v>1248</v>
          </cell>
          <cell r="G584">
            <v>12064</v>
          </cell>
          <cell r="H584">
            <v>16731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8598751.3763510007</v>
          </cell>
          <cell r="F592">
            <v>307106.35971500003</v>
          </cell>
          <cell r="G592">
            <v>976604.29310799995</v>
          </cell>
          <cell r="H592">
            <v>1104808.3645199998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73777731.787189692</v>
          </cell>
          <cell r="F628">
            <v>5684237.7953334246</v>
          </cell>
          <cell r="G628">
            <v>6505775.2200815156</v>
          </cell>
          <cell r="H628">
            <v>6605191.5740894647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56020548.059999995</v>
          </cell>
          <cell r="F639">
            <v>5127331.1999999993</v>
          </cell>
          <cell r="G639">
            <v>5507041.9600000009</v>
          </cell>
          <cell r="H639">
            <v>5526921.7400000002</v>
          </cell>
          <cell r="I639">
            <v>5220758.74</v>
          </cell>
          <cell r="J639">
            <v>5182276.26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4120580.9400000004</v>
          </cell>
          <cell r="O639">
            <v>4364602.21</v>
          </cell>
          <cell r="P639">
            <v>3571474.3</v>
          </cell>
          <cell r="Q639">
            <v>5102633.6400000006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7535151.6999999993</v>
          </cell>
          <cell r="K641">
            <v>7179375.1999999993</v>
          </cell>
          <cell r="L641">
            <v>7637899.2000000002</v>
          </cell>
          <cell r="M641">
            <v>7565322.3999999994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105992053.19999999</v>
          </cell>
          <cell r="F643">
            <v>7195300.2999999998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9161188.3999999985</v>
          </cell>
          <cell r="P643">
            <v>7747386.3000000007</v>
          </cell>
          <cell r="Q643">
            <v>6896214.7000000002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287993.77600000001</v>
          </cell>
          <cell r="H650">
            <v>418601.06599999999</v>
          </cell>
          <cell r="I650">
            <v>305658.88200000004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12886.64075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17596279.517999999</v>
          </cell>
          <cell r="F653">
            <v>835999.97499999998</v>
          </cell>
          <cell r="G653">
            <v>1879606.416</v>
          </cell>
          <cell r="H653">
            <v>2002734.23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340336.89999999997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842060.34580000013</v>
          </cell>
          <cell r="F655">
            <v>18231.363399999998</v>
          </cell>
          <cell r="G655">
            <v>176236.61300000001</v>
          </cell>
          <cell r="H655">
            <v>244413.38</v>
          </cell>
          <cell r="I655">
            <v>206622.03</v>
          </cell>
          <cell r="J655">
            <v>62670.341</v>
          </cell>
          <cell r="K655">
            <v>59821.686999999998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7216.5799000000006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30.034870978745314</v>
          </cell>
          <cell r="F913">
            <v>4.1753472162136909</v>
          </cell>
          <cell r="G913">
            <v>20.514971036628783</v>
          </cell>
          <cell r="H913">
            <v>25.36109757539716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31.747487322719898</v>
          </cell>
          <cell r="F920">
            <v>23.610425982418139</v>
          </cell>
          <cell r="G920">
            <v>33.634803042475433</v>
          </cell>
          <cell r="H920">
            <v>34.286043677828559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35.8115845242327</v>
          </cell>
          <cell r="F922">
            <v>31.483046152864642</v>
          </cell>
          <cell r="G922">
            <v>38.260959962901275</v>
          </cell>
          <cell r="H922">
            <v>37.958472546022932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121.84979589312226</v>
          </cell>
          <cell r="F962">
            <v>261.68577558380224</v>
          </cell>
          <cell r="G962">
            <v>73.1326801233905</v>
          </cell>
          <cell r="H962">
            <v>64.804836938382323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68.721987782320156</v>
          </cell>
          <cell r="F966">
            <v>85.141456066956721</v>
          </cell>
          <cell r="G966">
            <v>64.301704852415583</v>
          </cell>
          <cell r="H966">
            <v>62.578179127545816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8"/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10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11" refreshError="1"/>
      <sheetData sheetId="12" refreshError="1"/>
      <sheetData sheetId="13" refreshError="1"/>
      <sheetData sheetId="1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Wind Int"/>
      <sheetName val="NPC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2154098.3340000003</v>
          </cell>
          <cell r="F381">
            <v>46230.559999999998</v>
          </cell>
          <cell r="G381">
            <v>51472.254000000001</v>
          </cell>
          <cell r="H381">
            <v>140927.17000000001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10117670.085500002</v>
          </cell>
          <cell r="F388">
            <v>574134.99849999999</v>
          </cell>
          <cell r="G388">
            <v>770122.9</v>
          </cell>
          <cell r="H388">
            <v>842224.10800000001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14638598.959207444</v>
          </cell>
          <cell r="F390">
            <v>963871.66568501992</v>
          </cell>
          <cell r="G390">
            <v>1099463.5699833119</v>
          </cell>
          <cell r="H390">
            <v>1252417.319417312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73777689.674326643</v>
          </cell>
          <cell r="F392">
            <v>5684238.6045298204</v>
          </cell>
          <cell r="G392">
            <v>6505774.4436473111</v>
          </cell>
          <cell r="H392">
            <v>6605155.9773565922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2291597.6001550001</v>
          </cell>
          <cell r="F582">
            <v>108209.81493000001</v>
          </cell>
          <cell r="G582">
            <v>246644.84604</v>
          </cell>
          <cell r="H582">
            <v>265354.23363099998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57629</v>
          </cell>
          <cell r="F584">
            <v>1248</v>
          </cell>
          <cell r="G584">
            <v>12064</v>
          </cell>
          <cell r="H584">
            <v>16718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8598714.0212210007</v>
          </cell>
          <cell r="F592">
            <v>307106.35971500003</v>
          </cell>
          <cell r="G592">
            <v>976604.29310799995</v>
          </cell>
          <cell r="H592">
            <v>1104771.0093899998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73777694.432059705</v>
          </cell>
          <cell r="F628">
            <v>5684237.7953334246</v>
          </cell>
          <cell r="G628">
            <v>6505775.2200815156</v>
          </cell>
          <cell r="H628">
            <v>6605154.2189594647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56020548.060000002</v>
          </cell>
          <cell r="F639">
            <v>5127331.1999999993</v>
          </cell>
          <cell r="G639">
            <v>5507041.96</v>
          </cell>
          <cell r="H639">
            <v>5526921.7400000002</v>
          </cell>
          <cell r="I639">
            <v>5220758.74</v>
          </cell>
          <cell r="J639">
            <v>5182276.2600000007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4120580.9399999995</v>
          </cell>
          <cell r="O639">
            <v>4364602.2100000009</v>
          </cell>
          <cell r="P639">
            <v>3571474.3</v>
          </cell>
          <cell r="Q639">
            <v>5102633.6399999997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7535151.7000000002</v>
          </cell>
          <cell r="K641">
            <v>7179375.2000000002</v>
          </cell>
          <cell r="L641">
            <v>7637899.2000000002</v>
          </cell>
          <cell r="M641">
            <v>7565322.4000000004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105992053.2</v>
          </cell>
          <cell r="F643">
            <v>7195300.2999999989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9161188.4000000004</v>
          </cell>
          <cell r="P643">
            <v>7747386.3000000007</v>
          </cell>
          <cell r="Q643">
            <v>6896214.6999999993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287993.77599999995</v>
          </cell>
          <cell r="H650">
            <v>418601.06599999999</v>
          </cell>
          <cell r="I650">
            <v>305658.88199999998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12886.640749999999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17596127.618000001</v>
          </cell>
          <cell r="F653">
            <v>835999.97499999998</v>
          </cell>
          <cell r="G653">
            <v>1879606.416</v>
          </cell>
          <cell r="H653">
            <v>2002582.33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340336.9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841870.43580000009</v>
          </cell>
          <cell r="F655">
            <v>18231.363399999998</v>
          </cell>
          <cell r="G655">
            <v>176236.61300000001</v>
          </cell>
          <cell r="H655">
            <v>244223.47</v>
          </cell>
          <cell r="I655">
            <v>206622.03</v>
          </cell>
          <cell r="J655">
            <v>62670.341</v>
          </cell>
          <cell r="K655">
            <v>59821.686999999991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7216.5798999999997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30.034863505910863</v>
          </cell>
          <cell r="F913">
            <v>4.1753472162136909</v>
          </cell>
          <cell r="G913">
            <v>20.514971036628783</v>
          </cell>
          <cell r="H913">
            <v>25.35974432751328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31.747492055640219</v>
          </cell>
          <cell r="F920">
            <v>23.610425982418139</v>
          </cell>
          <cell r="G920">
            <v>33.634803042475433</v>
          </cell>
          <cell r="H920">
            <v>34.286213141740177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35.811598167669366</v>
          </cell>
          <cell r="F922">
            <v>31.483046152864642</v>
          </cell>
          <cell r="G922">
            <v>38.260959962901275</v>
          </cell>
          <cell r="H922">
            <v>37.958696056613206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121.84979593180779</v>
          </cell>
          <cell r="F962">
            <v>261.68577558380224</v>
          </cell>
          <cell r="G962">
            <v>73.1326801233905</v>
          </cell>
          <cell r="H962">
            <v>64.804837058117627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68.721987783124931</v>
          </cell>
          <cell r="F966">
            <v>85.141456066956721</v>
          </cell>
          <cell r="G966">
            <v>64.301704852415583</v>
          </cell>
          <cell r="H966">
            <v>62.578179135954521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3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4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5"/>
      <sheetData sheetId="6"/>
      <sheetData sheetId="7"/>
      <sheetData sheetId="8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NPC Version Log"/>
      <sheetName val="E-W Assignments"/>
      <sheetName val="L&amp;R (Monthly) (2)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Period = 2024-2033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6">
          <cell r="C16">
            <v>416</v>
          </cell>
          <cell r="D16">
            <v>400</v>
          </cell>
          <cell r="E16">
            <v>432</v>
          </cell>
          <cell r="F16">
            <v>416</v>
          </cell>
          <cell r="G16">
            <v>416</v>
          </cell>
          <cell r="H16">
            <v>416</v>
          </cell>
          <cell r="I16">
            <v>416</v>
          </cell>
          <cell r="J16">
            <v>432</v>
          </cell>
          <cell r="K16">
            <v>400</v>
          </cell>
          <cell r="L16">
            <v>432</v>
          </cell>
          <cell r="M16">
            <v>400</v>
          </cell>
          <cell r="N16">
            <v>416</v>
          </cell>
          <cell r="O16">
            <v>416</v>
          </cell>
          <cell r="P16">
            <v>384</v>
          </cell>
          <cell r="Q16">
            <v>432</v>
          </cell>
          <cell r="R16">
            <v>416</v>
          </cell>
          <cell r="S16">
            <v>416</v>
          </cell>
          <cell r="T16">
            <v>416</v>
          </cell>
          <cell r="U16">
            <v>416</v>
          </cell>
          <cell r="V16">
            <v>432</v>
          </cell>
          <cell r="W16">
            <v>400</v>
          </cell>
          <cell r="X16">
            <v>432</v>
          </cell>
          <cell r="Y16">
            <v>400</v>
          </cell>
          <cell r="Z16">
            <v>416</v>
          </cell>
          <cell r="AA16">
            <v>416</v>
          </cell>
          <cell r="AB16">
            <v>384</v>
          </cell>
          <cell r="AC16">
            <v>432</v>
          </cell>
          <cell r="AD16">
            <v>416</v>
          </cell>
          <cell r="AE16">
            <v>416</v>
          </cell>
          <cell r="AF16">
            <v>416</v>
          </cell>
          <cell r="AG16">
            <v>416</v>
          </cell>
          <cell r="AH16">
            <v>432</v>
          </cell>
          <cell r="AI16">
            <v>400</v>
          </cell>
          <cell r="AJ16">
            <v>432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416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400</v>
          </cell>
          <cell r="AZ16">
            <v>400</v>
          </cell>
          <cell r="BA16">
            <v>416</v>
          </cell>
          <cell r="BB16">
            <v>400</v>
          </cell>
          <cell r="BC16">
            <v>400</v>
          </cell>
          <cell r="BD16">
            <v>400</v>
          </cell>
          <cell r="BE16">
            <v>400</v>
          </cell>
          <cell r="BF16">
            <v>416</v>
          </cell>
          <cell r="BG16">
            <v>384</v>
          </cell>
          <cell r="BH16">
            <v>416</v>
          </cell>
          <cell r="BI16">
            <v>384</v>
          </cell>
          <cell r="BJ16">
            <v>400</v>
          </cell>
          <cell r="BK16">
            <v>416</v>
          </cell>
          <cell r="BL16">
            <v>384</v>
          </cell>
          <cell r="BM16">
            <v>432</v>
          </cell>
          <cell r="BN16">
            <v>416</v>
          </cell>
          <cell r="BO16">
            <v>416</v>
          </cell>
          <cell r="BP16">
            <v>416</v>
          </cell>
          <cell r="BQ16">
            <v>416</v>
          </cell>
          <cell r="BR16">
            <v>432</v>
          </cell>
          <cell r="BS16">
            <v>400</v>
          </cell>
          <cell r="BT16">
            <v>432</v>
          </cell>
          <cell r="BU16">
            <v>400</v>
          </cell>
          <cell r="BV16">
            <v>416</v>
          </cell>
          <cell r="BW16">
            <v>416</v>
          </cell>
          <cell r="BX16">
            <v>384</v>
          </cell>
          <cell r="BY16">
            <v>432</v>
          </cell>
          <cell r="BZ16">
            <v>416</v>
          </cell>
          <cell r="CA16">
            <v>416</v>
          </cell>
          <cell r="CB16">
            <v>416</v>
          </cell>
          <cell r="CC16">
            <v>416</v>
          </cell>
          <cell r="CD16">
            <v>432</v>
          </cell>
          <cell r="CE16">
            <v>400</v>
          </cell>
          <cell r="CF16">
            <v>432</v>
          </cell>
          <cell r="CG16">
            <v>400</v>
          </cell>
          <cell r="CH16">
            <v>416</v>
          </cell>
          <cell r="CI16">
            <v>416</v>
          </cell>
          <cell r="CJ16">
            <v>384</v>
          </cell>
          <cell r="CK16">
            <v>432</v>
          </cell>
          <cell r="CL16">
            <v>416</v>
          </cell>
          <cell r="CM16">
            <v>416</v>
          </cell>
          <cell r="CN16">
            <v>416</v>
          </cell>
          <cell r="CO16">
            <v>416</v>
          </cell>
          <cell r="CP16">
            <v>432</v>
          </cell>
          <cell r="CQ16">
            <v>400</v>
          </cell>
          <cell r="CR16">
            <v>432</v>
          </cell>
          <cell r="CS16">
            <v>400</v>
          </cell>
          <cell r="CT16">
            <v>416</v>
          </cell>
          <cell r="CU16">
            <v>416</v>
          </cell>
          <cell r="CV16">
            <v>400</v>
          </cell>
          <cell r="CW16">
            <v>432</v>
          </cell>
          <cell r="CX16">
            <v>416</v>
          </cell>
          <cell r="CY16">
            <v>416</v>
          </cell>
          <cell r="CZ16">
            <v>416</v>
          </cell>
          <cell r="DA16">
            <v>416</v>
          </cell>
          <cell r="DB16">
            <v>432</v>
          </cell>
          <cell r="DC16">
            <v>400</v>
          </cell>
          <cell r="DD16">
            <v>432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416</v>
          </cell>
          <cell r="DJ16">
            <v>400</v>
          </cell>
          <cell r="DK16">
            <v>400</v>
          </cell>
          <cell r="DL16">
            <v>400</v>
          </cell>
          <cell r="DM16">
            <v>400</v>
          </cell>
          <cell r="DN16">
            <v>416</v>
          </cell>
          <cell r="DO16">
            <v>384</v>
          </cell>
          <cell r="DP16">
            <v>416</v>
          </cell>
          <cell r="DQ16">
            <v>384</v>
          </cell>
          <cell r="DR16">
            <v>400</v>
          </cell>
          <cell r="DS16">
            <v>400</v>
          </cell>
          <cell r="DT16">
            <v>384</v>
          </cell>
          <cell r="DU16">
            <v>416</v>
          </cell>
          <cell r="DV16">
            <v>400</v>
          </cell>
          <cell r="DW16">
            <v>400</v>
          </cell>
          <cell r="DX16">
            <v>400</v>
          </cell>
          <cell r="DY16">
            <v>400</v>
          </cell>
          <cell r="DZ16">
            <v>416</v>
          </cell>
          <cell r="EA16">
            <v>384</v>
          </cell>
          <cell r="EB16">
            <v>416</v>
          </cell>
          <cell r="EC16">
            <v>384</v>
          </cell>
          <cell r="ED16">
            <v>400</v>
          </cell>
          <cell r="EE16">
            <v>416</v>
          </cell>
          <cell r="EF16">
            <v>384</v>
          </cell>
          <cell r="EG16">
            <v>432</v>
          </cell>
          <cell r="EH16">
            <v>416</v>
          </cell>
          <cell r="EI16">
            <v>416</v>
          </cell>
          <cell r="EJ16">
            <v>416</v>
          </cell>
          <cell r="EK16">
            <v>416</v>
          </cell>
          <cell r="EL16">
            <v>432</v>
          </cell>
          <cell r="EM16">
            <v>400</v>
          </cell>
          <cell r="EN16">
            <v>432</v>
          </cell>
          <cell r="EO16">
            <v>400</v>
          </cell>
          <cell r="EP16">
            <v>416</v>
          </cell>
        </row>
        <row r="17">
          <cell r="C17">
            <v>328</v>
          </cell>
          <cell r="D17">
            <v>296</v>
          </cell>
          <cell r="E17">
            <v>312</v>
          </cell>
          <cell r="F17">
            <v>304</v>
          </cell>
          <cell r="G17">
            <v>328</v>
          </cell>
          <cell r="H17">
            <v>304</v>
          </cell>
          <cell r="I17">
            <v>328</v>
          </cell>
          <cell r="J17">
            <v>312</v>
          </cell>
          <cell r="K17">
            <v>320</v>
          </cell>
          <cell r="L17">
            <v>312</v>
          </cell>
          <cell r="M17">
            <v>320</v>
          </cell>
          <cell r="N17">
            <v>328</v>
          </cell>
          <cell r="O17">
            <v>328</v>
          </cell>
          <cell r="P17">
            <v>288</v>
          </cell>
          <cell r="Q17">
            <v>312</v>
          </cell>
          <cell r="R17">
            <v>304</v>
          </cell>
          <cell r="S17">
            <v>328</v>
          </cell>
          <cell r="T17">
            <v>304</v>
          </cell>
          <cell r="U17">
            <v>328</v>
          </cell>
          <cell r="V17">
            <v>312</v>
          </cell>
          <cell r="W17">
            <v>320</v>
          </cell>
          <cell r="X17">
            <v>312</v>
          </cell>
          <cell r="Y17">
            <v>320</v>
          </cell>
          <cell r="Z17">
            <v>328</v>
          </cell>
          <cell r="AA17">
            <v>328</v>
          </cell>
          <cell r="AB17">
            <v>288</v>
          </cell>
          <cell r="AC17">
            <v>312</v>
          </cell>
          <cell r="AD17">
            <v>304</v>
          </cell>
          <cell r="AE17">
            <v>328</v>
          </cell>
          <cell r="AF17">
            <v>304</v>
          </cell>
          <cell r="AG17">
            <v>328</v>
          </cell>
          <cell r="AH17">
            <v>312</v>
          </cell>
          <cell r="AI17">
            <v>320</v>
          </cell>
          <cell r="AJ17">
            <v>312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328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344</v>
          </cell>
          <cell r="AZ17">
            <v>296</v>
          </cell>
          <cell r="BA17">
            <v>328</v>
          </cell>
          <cell r="BB17">
            <v>320</v>
          </cell>
          <cell r="BC17">
            <v>344</v>
          </cell>
          <cell r="BD17">
            <v>320</v>
          </cell>
          <cell r="BE17">
            <v>344</v>
          </cell>
          <cell r="BF17">
            <v>328</v>
          </cell>
          <cell r="BG17">
            <v>336</v>
          </cell>
          <cell r="BH17">
            <v>328</v>
          </cell>
          <cell r="BI17">
            <v>336</v>
          </cell>
          <cell r="BJ17">
            <v>344</v>
          </cell>
          <cell r="BK17">
            <v>328</v>
          </cell>
          <cell r="BL17">
            <v>288</v>
          </cell>
          <cell r="BM17">
            <v>312</v>
          </cell>
          <cell r="BN17">
            <v>304</v>
          </cell>
          <cell r="BO17">
            <v>328</v>
          </cell>
          <cell r="BP17">
            <v>304</v>
          </cell>
          <cell r="BQ17">
            <v>328</v>
          </cell>
          <cell r="BR17">
            <v>312</v>
          </cell>
          <cell r="BS17">
            <v>320</v>
          </cell>
          <cell r="BT17">
            <v>312</v>
          </cell>
          <cell r="BU17">
            <v>320</v>
          </cell>
          <cell r="BV17">
            <v>328</v>
          </cell>
          <cell r="BW17">
            <v>328</v>
          </cell>
          <cell r="BX17">
            <v>288</v>
          </cell>
          <cell r="BY17">
            <v>312</v>
          </cell>
          <cell r="BZ17">
            <v>304</v>
          </cell>
          <cell r="CA17">
            <v>328</v>
          </cell>
          <cell r="CB17">
            <v>304</v>
          </cell>
          <cell r="CC17">
            <v>328</v>
          </cell>
          <cell r="CD17">
            <v>312</v>
          </cell>
          <cell r="CE17">
            <v>320</v>
          </cell>
          <cell r="CF17">
            <v>312</v>
          </cell>
          <cell r="CG17">
            <v>320</v>
          </cell>
          <cell r="CH17">
            <v>328</v>
          </cell>
          <cell r="CI17">
            <v>328</v>
          </cell>
          <cell r="CJ17">
            <v>288</v>
          </cell>
          <cell r="CK17">
            <v>312</v>
          </cell>
          <cell r="CL17">
            <v>304</v>
          </cell>
          <cell r="CM17">
            <v>328</v>
          </cell>
          <cell r="CN17">
            <v>304</v>
          </cell>
          <cell r="CO17">
            <v>328</v>
          </cell>
          <cell r="CP17">
            <v>312</v>
          </cell>
          <cell r="CQ17">
            <v>320</v>
          </cell>
          <cell r="CR17">
            <v>312</v>
          </cell>
          <cell r="CS17">
            <v>320</v>
          </cell>
          <cell r="CT17">
            <v>328</v>
          </cell>
          <cell r="CU17">
            <v>328</v>
          </cell>
          <cell r="CV17">
            <v>296</v>
          </cell>
          <cell r="CW17">
            <v>312</v>
          </cell>
          <cell r="CX17">
            <v>304</v>
          </cell>
          <cell r="CY17">
            <v>328</v>
          </cell>
          <cell r="CZ17">
            <v>304</v>
          </cell>
          <cell r="DA17">
            <v>328</v>
          </cell>
          <cell r="DB17">
            <v>312</v>
          </cell>
          <cell r="DC17">
            <v>320</v>
          </cell>
          <cell r="DD17">
            <v>312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328</v>
          </cell>
          <cell r="DJ17">
            <v>320</v>
          </cell>
          <cell r="DK17">
            <v>344</v>
          </cell>
          <cell r="DL17">
            <v>320</v>
          </cell>
          <cell r="DM17">
            <v>344</v>
          </cell>
          <cell r="DN17">
            <v>328</v>
          </cell>
          <cell r="DO17">
            <v>336</v>
          </cell>
          <cell r="DP17">
            <v>328</v>
          </cell>
          <cell r="DQ17">
            <v>336</v>
          </cell>
          <cell r="DR17">
            <v>344</v>
          </cell>
          <cell r="DS17">
            <v>344</v>
          </cell>
          <cell r="DT17">
            <v>288</v>
          </cell>
          <cell r="DU17">
            <v>328</v>
          </cell>
          <cell r="DV17">
            <v>320</v>
          </cell>
          <cell r="DW17">
            <v>344</v>
          </cell>
          <cell r="DX17">
            <v>320</v>
          </cell>
          <cell r="DY17">
            <v>344</v>
          </cell>
          <cell r="DZ17">
            <v>328</v>
          </cell>
          <cell r="EA17">
            <v>336</v>
          </cell>
          <cell r="EB17">
            <v>328</v>
          </cell>
          <cell r="EC17">
            <v>336</v>
          </cell>
          <cell r="ED17">
            <v>344</v>
          </cell>
          <cell r="EE17">
            <v>328</v>
          </cell>
          <cell r="EF17">
            <v>288</v>
          </cell>
          <cell r="EG17">
            <v>312</v>
          </cell>
          <cell r="EH17">
            <v>304</v>
          </cell>
          <cell r="EI17">
            <v>328</v>
          </cell>
          <cell r="EJ17">
            <v>304</v>
          </cell>
          <cell r="EK17">
            <v>328</v>
          </cell>
          <cell r="EL17">
            <v>312</v>
          </cell>
          <cell r="EM17">
            <v>320</v>
          </cell>
          <cell r="EN17">
            <v>312</v>
          </cell>
          <cell r="EO17">
            <v>320</v>
          </cell>
          <cell r="EP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</row>
        <row r="19">
          <cell r="C19">
            <v>328</v>
          </cell>
          <cell r="D19">
            <v>296</v>
          </cell>
          <cell r="E19">
            <v>311</v>
          </cell>
          <cell r="F19">
            <v>304</v>
          </cell>
          <cell r="G19">
            <v>328</v>
          </cell>
          <cell r="H19">
            <v>304</v>
          </cell>
          <cell r="I19">
            <v>328</v>
          </cell>
          <cell r="J19">
            <v>312</v>
          </cell>
          <cell r="K19">
            <v>320</v>
          </cell>
          <cell r="L19">
            <v>312</v>
          </cell>
          <cell r="M19">
            <v>321</v>
          </cell>
          <cell r="N19">
            <v>328</v>
          </cell>
          <cell r="O19">
            <v>328</v>
          </cell>
          <cell r="P19">
            <v>288</v>
          </cell>
          <cell r="Q19">
            <v>311</v>
          </cell>
          <cell r="R19">
            <v>304</v>
          </cell>
          <cell r="S19">
            <v>328</v>
          </cell>
          <cell r="T19">
            <v>304</v>
          </cell>
          <cell r="U19">
            <v>328</v>
          </cell>
          <cell r="V19">
            <v>312</v>
          </cell>
          <cell r="W19">
            <v>320</v>
          </cell>
          <cell r="X19">
            <v>312</v>
          </cell>
          <cell r="Y19">
            <v>321</v>
          </cell>
          <cell r="Z19">
            <v>328</v>
          </cell>
          <cell r="AA19">
            <v>328</v>
          </cell>
          <cell r="AB19">
            <v>288</v>
          </cell>
          <cell r="AC19">
            <v>311</v>
          </cell>
          <cell r="AD19">
            <v>304</v>
          </cell>
          <cell r="AE19">
            <v>328</v>
          </cell>
          <cell r="AF19">
            <v>304</v>
          </cell>
          <cell r="AG19">
            <v>328</v>
          </cell>
          <cell r="AH19">
            <v>312</v>
          </cell>
          <cell r="AI19">
            <v>320</v>
          </cell>
          <cell r="AJ19">
            <v>312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344</v>
          </cell>
          <cell r="AT19">
            <v>328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344</v>
          </cell>
          <cell r="AZ19">
            <v>296</v>
          </cell>
          <cell r="BA19">
            <v>327</v>
          </cell>
          <cell r="BB19">
            <v>320</v>
          </cell>
          <cell r="BC19">
            <v>344</v>
          </cell>
          <cell r="BD19">
            <v>320</v>
          </cell>
          <cell r="BE19">
            <v>344</v>
          </cell>
          <cell r="BF19">
            <v>328</v>
          </cell>
          <cell r="BG19">
            <v>336</v>
          </cell>
          <cell r="BH19">
            <v>328</v>
          </cell>
          <cell r="BI19">
            <v>337</v>
          </cell>
          <cell r="BJ19">
            <v>344</v>
          </cell>
          <cell r="BK19">
            <v>328</v>
          </cell>
          <cell r="BL19">
            <v>288</v>
          </cell>
          <cell r="BM19">
            <v>311</v>
          </cell>
          <cell r="BN19">
            <v>304</v>
          </cell>
          <cell r="BO19">
            <v>328</v>
          </cell>
          <cell r="BP19">
            <v>304</v>
          </cell>
          <cell r="BQ19">
            <v>328</v>
          </cell>
          <cell r="BR19">
            <v>312</v>
          </cell>
          <cell r="BS19">
            <v>320</v>
          </cell>
          <cell r="BT19">
            <v>312</v>
          </cell>
          <cell r="BU19">
            <v>321</v>
          </cell>
          <cell r="BV19">
            <v>328</v>
          </cell>
          <cell r="BW19">
            <v>328</v>
          </cell>
          <cell r="BX19">
            <v>288</v>
          </cell>
          <cell r="BY19">
            <v>311</v>
          </cell>
          <cell r="BZ19">
            <v>304</v>
          </cell>
          <cell r="CA19">
            <v>328</v>
          </cell>
          <cell r="CB19">
            <v>304</v>
          </cell>
          <cell r="CC19">
            <v>328</v>
          </cell>
          <cell r="CD19">
            <v>312</v>
          </cell>
          <cell r="CE19">
            <v>320</v>
          </cell>
          <cell r="CF19">
            <v>312</v>
          </cell>
          <cell r="CG19">
            <v>321</v>
          </cell>
          <cell r="CH19">
            <v>328</v>
          </cell>
          <cell r="CI19">
            <v>328</v>
          </cell>
          <cell r="CJ19">
            <v>288</v>
          </cell>
          <cell r="CK19">
            <v>311</v>
          </cell>
          <cell r="CL19">
            <v>304</v>
          </cell>
          <cell r="CM19">
            <v>328</v>
          </cell>
          <cell r="CN19">
            <v>304</v>
          </cell>
          <cell r="CO19">
            <v>328</v>
          </cell>
          <cell r="CP19">
            <v>312</v>
          </cell>
          <cell r="CQ19">
            <v>320</v>
          </cell>
          <cell r="CR19">
            <v>312</v>
          </cell>
          <cell r="CS19">
            <v>321</v>
          </cell>
          <cell r="CT19">
            <v>328</v>
          </cell>
          <cell r="CU19">
            <v>328</v>
          </cell>
          <cell r="CV19">
            <v>296</v>
          </cell>
          <cell r="CW19">
            <v>311</v>
          </cell>
          <cell r="CX19">
            <v>304</v>
          </cell>
          <cell r="CY19">
            <v>328</v>
          </cell>
          <cell r="CZ19">
            <v>304</v>
          </cell>
          <cell r="DA19">
            <v>328</v>
          </cell>
          <cell r="DB19">
            <v>312</v>
          </cell>
          <cell r="DC19">
            <v>320</v>
          </cell>
          <cell r="DD19">
            <v>312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327</v>
          </cell>
          <cell r="DJ19">
            <v>320</v>
          </cell>
          <cell r="DK19">
            <v>344</v>
          </cell>
          <cell r="DL19">
            <v>320</v>
          </cell>
          <cell r="DM19">
            <v>344</v>
          </cell>
          <cell r="DN19">
            <v>328</v>
          </cell>
          <cell r="DO19">
            <v>336</v>
          </cell>
          <cell r="DP19">
            <v>328</v>
          </cell>
          <cell r="DQ19">
            <v>337</v>
          </cell>
          <cell r="DR19">
            <v>344</v>
          </cell>
          <cell r="DS19">
            <v>344</v>
          </cell>
          <cell r="DT19">
            <v>288</v>
          </cell>
          <cell r="DU19">
            <v>327</v>
          </cell>
          <cell r="DV19">
            <v>320</v>
          </cell>
          <cell r="DW19">
            <v>344</v>
          </cell>
          <cell r="DX19">
            <v>320</v>
          </cell>
          <cell r="DY19">
            <v>344</v>
          </cell>
          <cell r="DZ19">
            <v>328</v>
          </cell>
          <cell r="EA19">
            <v>336</v>
          </cell>
          <cell r="EB19">
            <v>328</v>
          </cell>
          <cell r="EC19">
            <v>337</v>
          </cell>
          <cell r="ED19">
            <v>344</v>
          </cell>
          <cell r="EE19">
            <v>328</v>
          </cell>
          <cell r="EF19">
            <v>288</v>
          </cell>
          <cell r="EG19">
            <v>311</v>
          </cell>
          <cell r="EH19">
            <v>304</v>
          </cell>
          <cell r="EI19">
            <v>328</v>
          </cell>
          <cell r="EJ19">
            <v>304</v>
          </cell>
          <cell r="EK19">
            <v>328</v>
          </cell>
          <cell r="EL19">
            <v>312</v>
          </cell>
          <cell r="EM19">
            <v>320</v>
          </cell>
          <cell r="EN19">
            <v>312</v>
          </cell>
          <cell r="EO19">
            <v>321</v>
          </cell>
          <cell r="EP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  <cell r="EE20">
            <v>744</v>
          </cell>
          <cell r="EF20">
            <v>672</v>
          </cell>
          <cell r="EG20">
            <v>743</v>
          </cell>
          <cell r="EH20">
            <v>720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744</v>
          </cell>
          <cell r="EO20">
            <v>721</v>
          </cell>
          <cell r="EP20">
            <v>744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60" workbookViewId="0">
      <selection activeCell="F1" sqref="F1"/>
    </sheetView>
  </sheetViews>
  <sheetFormatPr defaultRowHeight="12.75"/>
  <cols>
    <col min="1" max="1" width="2" style="1" customWidth="1"/>
    <col min="2" max="2" width="8.28515625" style="1" customWidth="1"/>
    <col min="3" max="4" width="14.5703125" style="1" customWidth="1"/>
    <col min="5" max="5" width="10.7109375" style="1" customWidth="1"/>
    <col min="6" max="6" width="14.85546875" style="1" bestFit="1" customWidth="1"/>
    <col min="7" max="7" width="10.7109375" style="1" customWidth="1"/>
    <col min="8" max="8" width="11.140625" style="1" bestFit="1" customWidth="1"/>
    <col min="9" max="9" width="15.7109375" style="1" bestFit="1" customWidth="1"/>
    <col min="10" max="10" width="1.85546875" style="1" customWidth="1"/>
    <col min="11" max="12" width="10.7109375" style="6" hidden="1" customWidth="1"/>
    <col min="13" max="16384" width="9.140625" style="6"/>
  </cols>
  <sheetData>
    <row r="1" spans="1:11" ht="18">
      <c r="B1" s="2" t="s">
        <v>0</v>
      </c>
      <c r="C1" s="3"/>
      <c r="D1" s="3"/>
      <c r="E1" s="4"/>
      <c r="F1" s="5"/>
      <c r="G1" s="5"/>
      <c r="H1" s="5"/>
      <c r="I1" s="5"/>
    </row>
    <row r="2" spans="1:11" ht="6.75" customHeight="1">
      <c r="B2" s="7"/>
    </row>
    <row r="3" spans="1:11" ht="20.25">
      <c r="B3" s="2" t="s">
        <v>1</v>
      </c>
      <c r="C3" s="8"/>
      <c r="D3" s="8"/>
      <c r="E3" s="8"/>
      <c r="F3" s="8"/>
      <c r="G3" s="8"/>
      <c r="H3" s="8"/>
      <c r="I3" s="8"/>
      <c r="K3" s="6" t="str">
        <f ca="1">MID(CELL("filename"),FIND("[",CELL("filename"))+1,FIND(".xls",CELL("filename"))-FIND("[",CELL("filename"))-1)</f>
        <v>Appendix D - UT 2013.Q1 - Integration Study - 2013 03 27</v>
      </c>
    </row>
    <row r="4" spans="1:11" ht="20.25">
      <c r="A4" s="6"/>
      <c r="B4" s="2" t="s">
        <v>2</v>
      </c>
      <c r="C4" s="8"/>
      <c r="D4" s="9"/>
      <c r="E4" s="9"/>
      <c r="F4" s="9"/>
      <c r="G4" s="9"/>
      <c r="H4" s="9"/>
      <c r="I4" s="9"/>
      <c r="J4" s="6"/>
    </row>
    <row r="5" spans="1:11">
      <c r="A5" s="6"/>
      <c r="D5" s="6"/>
      <c r="E5" s="6"/>
      <c r="F5" s="6"/>
      <c r="G5" s="6"/>
      <c r="H5" s="6"/>
      <c r="I5" s="6"/>
      <c r="J5" s="6"/>
    </row>
    <row r="6" spans="1:11">
      <c r="A6" s="6"/>
      <c r="B6" s="10" t="s">
        <v>3</v>
      </c>
      <c r="C6" s="11" t="s">
        <v>4</v>
      </c>
      <c r="D6" s="12"/>
      <c r="E6" s="13"/>
      <c r="F6" s="12"/>
      <c r="G6" s="12"/>
      <c r="H6" s="11" t="s">
        <v>5</v>
      </c>
      <c r="I6" s="10" t="s">
        <v>6</v>
      </c>
    </row>
    <row r="7" spans="1:11">
      <c r="B7" s="14"/>
      <c r="C7" s="15" t="s">
        <v>7</v>
      </c>
      <c r="D7" s="15" t="s">
        <v>8</v>
      </c>
      <c r="E7" s="15" t="s">
        <v>9</v>
      </c>
      <c r="F7" s="16" t="s">
        <v>10</v>
      </c>
      <c r="G7" s="15" t="s">
        <v>11</v>
      </c>
      <c r="H7" s="15" t="s">
        <v>9</v>
      </c>
      <c r="I7" s="15" t="s">
        <v>9</v>
      </c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>
      <c r="A9" s="6"/>
      <c r="B9" s="17">
        <v>2012</v>
      </c>
      <c r="C9" s="6" t="s">
        <v>12</v>
      </c>
      <c r="D9" s="6"/>
      <c r="E9" s="6"/>
      <c r="F9" s="6"/>
      <c r="G9" s="18">
        <v>1.52</v>
      </c>
      <c r="H9" s="18">
        <v>0.36</v>
      </c>
      <c r="I9" s="18">
        <f>G9+H9</f>
        <v>1.88</v>
      </c>
      <c r="J9" s="6"/>
    </row>
    <row r="10" spans="1:11">
      <c r="A10" s="6"/>
      <c r="B10" s="17">
        <f>B11-1</f>
        <v>2013</v>
      </c>
      <c r="C10" s="6" t="s">
        <v>13</v>
      </c>
      <c r="D10" s="6"/>
      <c r="E10" s="6"/>
      <c r="F10" s="18"/>
      <c r="G10" s="18">
        <v>2.479291434728855</v>
      </c>
      <c r="H10" s="18">
        <v>0.37</v>
      </c>
      <c r="I10" s="18">
        <f>G10+H10</f>
        <v>2.8492914347288552</v>
      </c>
      <c r="J10" s="6"/>
    </row>
    <row r="11" spans="1:11">
      <c r="A11" s="6"/>
      <c r="B11" s="19">
        <v>2014</v>
      </c>
      <c r="C11" s="20">
        <v>1538815.345304966</v>
      </c>
      <c r="D11" s="20">
        <f t="shared" ref="D11:D30" si="0">IF(MOD(B11,4)&lt;&gt;0,$C$45,$C$46)</f>
        <v>749729.41752962675</v>
      </c>
      <c r="E11" s="21">
        <f t="shared" ref="E11:E30" si="1">C11/D11</f>
        <v>2.0524942857056256</v>
      </c>
      <c r="F11" s="21">
        <v>0.15880389213786694</v>
      </c>
      <c r="G11" s="21">
        <f>E11+F11</f>
        <v>2.2112981778434926</v>
      </c>
      <c r="H11" s="21">
        <v>0.38</v>
      </c>
      <c r="I11" s="22">
        <f>ROUND(G11+H11,2)</f>
        <v>2.59</v>
      </c>
      <c r="J11" s="23"/>
    </row>
    <row r="12" spans="1:11">
      <c r="A12" s="6"/>
      <c r="B12" s="24">
        <f t="shared" ref="B12:B35" si="2">B11+1</f>
        <v>2015</v>
      </c>
      <c r="C12" s="25">
        <v>1280461.8988699913</v>
      </c>
      <c r="D12" s="25">
        <f t="shared" si="0"/>
        <v>749729.41752962675</v>
      </c>
      <c r="E12" s="26">
        <f t="shared" si="1"/>
        <v>1.7078987017598144</v>
      </c>
      <c r="F12" s="26">
        <v>0.22649587954856742</v>
      </c>
      <c r="G12" s="26">
        <f t="shared" ref="G12:G30" si="3">E12+F12</f>
        <v>1.9343945813083818</v>
      </c>
      <c r="H12" s="26">
        <v>0.39</v>
      </c>
      <c r="I12" s="27">
        <f t="shared" ref="I12:I35" si="4">ROUND(G12+H12,2)</f>
        <v>2.3199999999999998</v>
      </c>
      <c r="J12" s="23"/>
    </row>
    <row r="13" spans="1:11">
      <c r="A13" s="6"/>
      <c r="B13" s="24">
        <f t="shared" si="2"/>
        <v>2016</v>
      </c>
      <c r="C13" s="25">
        <v>1260628.2505512238</v>
      </c>
      <c r="D13" s="25">
        <f t="shared" si="0"/>
        <v>751783.470728338</v>
      </c>
      <c r="E13" s="26">
        <f t="shared" si="1"/>
        <v>1.6768501831117808</v>
      </c>
      <c r="F13" s="26">
        <v>0.21622281960535283</v>
      </c>
      <c r="G13" s="26">
        <f t="shared" si="3"/>
        <v>1.8930730027171336</v>
      </c>
      <c r="H13" s="26">
        <v>0.4</v>
      </c>
      <c r="I13" s="27">
        <f t="shared" si="4"/>
        <v>2.29</v>
      </c>
      <c r="J13" s="23"/>
    </row>
    <row r="14" spans="1:11">
      <c r="B14" s="24">
        <f t="shared" si="2"/>
        <v>2017</v>
      </c>
      <c r="C14" s="25">
        <v>1382996.5307104588</v>
      </c>
      <c r="D14" s="25">
        <f t="shared" si="0"/>
        <v>749729.41752962675</v>
      </c>
      <c r="E14" s="26">
        <f t="shared" si="1"/>
        <v>1.8446608848128965</v>
      </c>
      <c r="F14" s="26">
        <v>0.22717193960015747</v>
      </c>
      <c r="G14" s="26">
        <f t="shared" si="3"/>
        <v>2.0718328244130539</v>
      </c>
      <c r="H14" s="26">
        <v>0.41</v>
      </c>
      <c r="I14" s="27">
        <f t="shared" si="4"/>
        <v>2.48</v>
      </c>
      <c r="J14" s="23"/>
      <c r="K14" s="28"/>
    </row>
    <row r="15" spans="1:11">
      <c r="B15" s="24">
        <f t="shared" si="2"/>
        <v>2018</v>
      </c>
      <c r="C15" s="25">
        <v>1757057.02470994</v>
      </c>
      <c r="D15" s="25">
        <f t="shared" si="0"/>
        <v>749729.41752962675</v>
      </c>
      <c r="E15" s="26">
        <f t="shared" si="1"/>
        <v>2.343588211463647</v>
      </c>
      <c r="F15" s="26">
        <v>0.28150855378262696</v>
      </c>
      <c r="G15" s="26">
        <f t="shared" si="3"/>
        <v>2.625096765246274</v>
      </c>
      <c r="H15" s="26">
        <v>0.42</v>
      </c>
      <c r="I15" s="27">
        <f t="shared" si="4"/>
        <v>3.05</v>
      </c>
      <c r="J15" s="23"/>
      <c r="K15" s="28"/>
    </row>
    <row r="16" spans="1:11">
      <c r="B16" s="24">
        <f t="shared" si="2"/>
        <v>2019</v>
      </c>
      <c r="C16" s="25">
        <v>1774079.1648499966</v>
      </c>
      <c r="D16" s="25">
        <f t="shared" si="0"/>
        <v>749729.41752962675</v>
      </c>
      <c r="E16" s="26">
        <f t="shared" si="1"/>
        <v>2.3662925895259952</v>
      </c>
      <c r="F16" s="26">
        <v>0.23033095228813361</v>
      </c>
      <c r="G16" s="26">
        <f t="shared" si="3"/>
        <v>2.5966235418141288</v>
      </c>
      <c r="H16" s="26">
        <v>0.43</v>
      </c>
      <c r="I16" s="27">
        <f t="shared" si="4"/>
        <v>3.03</v>
      </c>
      <c r="J16" s="23"/>
      <c r="K16" s="28"/>
    </row>
    <row r="17" spans="1:12">
      <c r="A17" s="6"/>
      <c r="B17" s="24">
        <f t="shared" si="2"/>
        <v>2020</v>
      </c>
      <c r="C17" s="25">
        <v>2196994.4136500359</v>
      </c>
      <c r="D17" s="25">
        <f t="shared" si="0"/>
        <v>751783.470728338</v>
      </c>
      <c r="E17" s="26">
        <f t="shared" si="1"/>
        <v>2.9223765873989729</v>
      </c>
      <c r="F17" s="26">
        <v>0.204840642018429</v>
      </c>
      <c r="G17" s="26">
        <f t="shared" si="3"/>
        <v>3.1272172294174019</v>
      </c>
      <c r="H17" s="26">
        <v>0.44</v>
      </c>
      <c r="I17" s="27">
        <f t="shared" si="4"/>
        <v>3.57</v>
      </c>
      <c r="J17" s="23"/>
      <c r="K17" s="28"/>
    </row>
    <row r="18" spans="1:12">
      <c r="A18" s="6"/>
      <c r="B18" s="24">
        <f t="shared" si="2"/>
        <v>2021</v>
      </c>
      <c r="C18" s="25">
        <v>3044361.7016999722</v>
      </c>
      <c r="D18" s="25">
        <f t="shared" si="0"/>
        <v>749729.41752962675</v>
      </c>
      <c r="E18" s="26">
        <f t="shared" si="1"/>
        <v>4.060613910190698</v>
      </c>
      <c r="F18" s="26">
        <v>0.2244483255652483</v>
      </c>
      <c r="G18" s="26">
        <f t="shared" si="3"/>
        <v>4.2850622357559462</v>
      </c>
      <c r="H18" s="26">
        <v>0.45</v>
      </c>
      <c r="I18" s="27">
        <f t="shared" si="4"/>
        <v>4.74</v>
      </c>
      <c r="J18" s="23"/>
      <c r="K18" s="28"/>
    </row>
    <row r="19" spans="1:12">
      <c r="A19" s="6"/>
      <c r="B19" s="24">
        <f t="shared" si="2"/>
        <v>2022</v>
      </c>
      <c r="C19" s="25">
        <v>2974626.8534801006</v>
      </c>
      <c r="D19" s="25">
        <f t="shared" si="0"/>
        <v>749729.41752962675</v>
      </c>
      <c r="E19" s="26">
        <f t="shared" si="1"/>
        <v>3.9676005555198235</v>
      </c>
      <c r="F19" s="26">
        <v>0.17129283061942813</v>
      </c>
      <c r="G19" s="26">
        <f t="shared" si="3"/>
        <v>4.1388933861392516</v>
      </c>
      <c r="H19" s="26">
        <v>0.46</v>
      </c>
      <c r="I19" s="27">
        <f t="shared" si="4"/>
        <v>4.5999999999999996</v>
      </c>
      <c r="J19" s="23"/>
      <c r="K19" s="28"/>
    </row>
    <row r="20" spans="1:12">
      <c r="A20" s="6"/>
      <c r="B20" s="24">
        <f t="shared" si="2"/>
        <v>2023</v>
      </c>
      <c r="C20" s="25">
        <v>3598715.0711598396</v>
      </c>
      <c r="D20" s="25">
        <f t="shared" si="0"/>
        <v>749729.41752962675</v>
      </c>
      <c r="E20" s="26">
        <f t="shared" si="1"/>
        <v>4.8000184960297769</v>
      </c>
      <c r="F20" s="26">
        <v>0.20566467540928901</v>
      </c>
      <c r="G20" s="26">
        <f t="shared" si="3"/>
        <v>5.0056831714390659</v>
      </c>
      <c r="H20" s="26">
        <v>0.47</v>
      </c>
      <c r="I20" s="27">
        <f t="shared" si="4"/>
        <v>5.48</v>
      </c>
      <c r="J20" s="23"/>
      <c r="K20" s="28"/>
    </row>
    <row r="21" spans="1:12">
      <c r="A21" s="6"/>
      <c r="B21" s="24">
        <f t="shared" si="2"/>
        <v>2024</v>
      </c>
      <c r="C21" s="25">
        <v>3804327.3801500797</v>
      </c>
      <c r="D21" s="25">
        <f t="shared" si="0"/>
        <v>751783.470728338</v>
      </c>
      <c r="E21" s="26">
        <f t="shared" si="1"/>
        <v>5.0604030658779928</v>
      </c>
      <c r="F21" s="26">
        <v>0.18773922583601799</v>
      </c>
      <c r="G21" s="26">
        <f t="shared" si="3"/>
        <v>5.2481422917140108</v>
      </c>
      <c r="H21" s="26">
        <v>0.48</v>
      </c>
      <c r="I21" s="27">
        <f t="shared" si="4"/>
        <v>5.73</v>
      </c>
      <c r="J21" s="23"/>
      <c r="K21" s="28"/>
    </row>
    <row r="22" spans="1:12">
      <c r="A22" s="6"/>
      <c r="B22" s="24">
        <f t="shared" si="2"/>
        <v>2025</v>
      </c>
      <c r="C22" s="25">
        <v>3875059.7033498287</v>
      </c>
      <c r="D22" s="25">
        <f t="shared" si="0"/>
        <v>749729.41752962675</v>
      </c>
      <c r="E22" s="26">
        <f t="shared" si="1"/>
        <v>5.1686109851714592</v>
      </c>
      <c r="F22" s="26">
        <v>0.14657135537428712</v>
      </c>
      <c r="G22" s="26">
        <f t="shared" si="3"/>
        <v>5.3151823405457463</v>
      </c>
      <c r="H22" s="26">
        <v>0.49</v>
      </c>
      <c r="I22" s="27">
        <f t="shared" si="4"/>
        <v>5.81</v>
      </c>
      <c r="J22" s="23"/>
      <c r="K22" s="28"/>
    </row>
    <row r="23" spans="1:12">
      <c r="B23" s="24">
        <f t="shared" si="2"/>
        <v>2026</v>
      </c>
      <c r="C23" s="25">
        <v>4009395.9761099815</v>
      </c>
      <c r="D23" s="25">
        <f t="shared" si="0"/>
        <v>749729.41752962675</v>
      </c>
      <c r="E23" s="26">
        <f t="shared" si="1"/>
        <v>5.3477906593568392</v>
      </c>
      <c r="F23" s="26">
        <v>0.15324731251555779</v>
      </c>
      <c r="G23" s="26">
        <f t="shared" si="3"/>
        <v>5.501037971872397</v>
      </c>
      <c r="H23" s="26">
        <v>0.5</v>
      </c>
      <c r="I23" s="27">
        <f t="shared" si="4"/>
        <v>6</v>
      </c>
      <c r="J23" s="23"/>
      <c r="K23" s="28"/>
    </row>
    <row r="24" spans="1:12">
      <c r="B24" s="24">
        <f t="shared" si="2"/>
        <v>2027</v>
      </c>
      <c r="C24" s="25">
        <v>3840235.1803498268</v>
      </c>
      <c r="D24" s="25">
        <f t="shared" si="0"/>
        <v>749729.41752962675</v>
      </c>
      <c r="E24" s="26">
        <f t="shared" si="1"/>
        <v>5.1221615299603389</v>
      </c>
      <c r="F24" s="26">
        <v>0.14710180514585414</v>
      </c>
      <c r="G24" s="26">
        <f t="shared" si="3"/>
        <v>5.269263335106193</v>
      </c>
      <c r="H24" s="26">
        <v>0.51</v>
      </c>
      <c r="I24" s="27">
        <f t="shared" si="4"/>
        <v>5.78</v>
      </c>
      <c r="J24" s="23"/>
      <c r="K24" s="28"/>
    </row>
    <row r="25" spans="1:12">
      <c r="B25" s="24">
        <f t="shared" si="2"/>
        <v>2028</v>
      </c>
      <c r="C25" s="25">
        <v>3606901.3958797455</v>
      </c>
      <c r="D25" s="25">
        <f t="shared" si="0"/>
        <v>751783.470728338</v>
      </c>
      <c r="E25" s="26">
        <f t="shared" si="1"/>
        <v>4.7977928969166221</v>
      </c>
      <c r="F25" s="26">
        <v>9.5183194130511239E-2</v>
      </c>
      <c r="G25" s="26">
        <f t="shared" si="3"/>
        <v>4.8929760910471334</v>
      </c>
      <c r="H25" s="26">
        <v>0.52</v>
      </c>
      <c r="I25" s="27">
        <f t="shared" si="4"/>
        <v>5.41</v>
      </c>
      <c r="J25" s="23"/>
      <c r="K25" s="28"/>
    </row>
    <row r="26" spans="1:12">
      <c r="B26" s="24">
        <f t="shared" si="2"/>
        <v>2029</v>
      </c>
      <c r="C26" s="25">
        <v>2836616.7776193619</v>
      </c>
      <c r="D26" s="25">
        <f t="shared" si="0"/>
        <v>749729.41752962675</v>
      </c>
      <c r="E26" s="26">
        <f t="shared" si="1"/>
        <v>3.783520709332802</v>
      </c>
      <c r="F26" s="26">
        <v>2.5064812817349402E-2</v>
      </c>
      <c r="G26" s="26">
        <f t="shared" si="3"/>
        <v>3.8085855221501514</v>
      </c>
      <c r="H26" s="26">
        <v>0.53</v>
      </c>
      <c r="I26" s="27">
        <f t="shared" si="4"/>
        <v>4.34</v>
      </c>
      <c r="J26" s="23"/>
      <c r="K26" s="28"/>
    </row>
    <row r="27" spans="1:12">
      <c r="B27" s="24">
        <f t="shared" si="2"/>
        <v>2030</v>
      </c>
      <c r="C27" s="25">
        <v>2693802.4759893417</v>
      </c>
      <c r="D27" s="25">
        <f t="shared" si="0"/>
        <v>749729.41752962675</v>
      </c>
      <c r="E27" s="26">
        <f t="shared" si="1"/>
        <v>3.593032916949523</v>
      </c>
      <c r="F27" s="26">
        <v>1.5970251107281008E-2</v>
      </c>
      <c r="G27" s="26">
        <f t="shared" si="3"/>
        <v>3.609003168056804</v>
      </c>
      <c r="H27" s="26">
        <v>0.54</v>
      </c>
      <c r="I27" s="27">
        <f t="shared" si="4"/>
        <v>4.1500000000000004</v>
      </c>
      <c r="J27" s="23"/>
      <c r="K27" s="28"/>
    </row>
    <row r="28" spans="1:12">
      <c r="B28" s="24">
        <f t="shared" si="2"/>
        <v>2031</v>
      </c>
      <c r="C28" s="25">
        <v>3147180.69672966</v>
      </c>
      <c r="D28" s="25">
        <f t="shared" si="0"/>
        <v>749729.41752962675</v>
      </c>
      <c r="E28" s="26">
        <f t="shared" si="1"/>
        <v>4.1977553810008983</v>
      </c>
      <c r="F28" s="26">
        <v>1.6540427736829955E-2</v>
      </c>
      <c r="G28" s="26">
        <f t="shared" si="3"/>
        <v>4.2142958087377282</v>
      </c>
      <c r="H28" s="26">
        <v>0.55000000000000004</v>
      </c>
      <c r="I28" s="27">
        <f t="shared" si="4"/>
        <v>4.76</v>
      </c>
      <c r="J28" s="23"/>
      <c r="K28" s="28"/>
    </row>
    <row r="29" spans="1:12">
      <c r="B29" s="24">
        <f t="shared" si="2"/>
        <v>2032</v>
      </c>
      <c r="C29" s="25">
        <v>3595928.0994100571</v>
      </c>
      <c r="D29" s="25">
        <f t="shared" si="0"/>
        <v>751783.470728338</v>
      </c>
      <c r="E29" s="26">
        <f t="shared" si="1"/>
        <v>4.7831965445133733</v>
      </c>
      <c r="F29" s="26">
        <v>1.4008750860226904E-2</v>
      </c>
      <c r="G29" s="26">
        <f t="shared" si="3"/>
        <v>4.7972052953736002</v>
      </c>
      <c r="H29" s="26">
        <v>0.56000000000000005</v>
      </c>
      <c r="I29" s="27">
        <f t="shared" si="4"/>
        <v>5.36</v>
      </c>
      <c r="J29" s="23"/>
      <c r="K29" s="15" t="s">
        <v>14</v>
      </c>
      <c r="L29" s="29" t="s">
        <v>15</v>
      </c>
    </row>
    <row r="30" spans="1:12">
      <c r="B30" s="30">
        <f t="shared" si="2"/>
        <v>2033</v>
      </c>
      <c r="C30" s="31">
        <v>4107377.7709898949</v>
      </c>
      <c r="D30" s="31">
        <f t="shared" si="0"/>
        <v>749729.41752962675</v>
      </c>
      <c r="E30" s="32">
        <f t="shared" si="1"/>
        <v>5.4784802022625518</v>
      </c>
      <c r="F30" s="32">
        <v>1.6724959345749468E-2</v>
      </c>
      <c r="G30" s="32">
        <f t="shared" si="3"/>
        <v>5.4952051616083013</v>
      </c>
      <c r="H30" s="32">
        <v>0.56999999999999995</v>
      </c>
      <c r="I30" s="33">
        <f t="shared" si="4"/>
        <v>6.07</v>
      </c>
      <c r="J30" s="23"/>
      <c r="K30" s="28">
        <v>83.583716353217184</v>
      </c>
    </row>
    <row r="31" spans="1:12">
      <c r="B31" s="34">
        <f t="shared" si="2"/>
        <v>2034</v>
      </c>
      <c r="C31" s="6"/>
      <c r="D31" s="6"/>
      <c r="F31" s="18"/>
      <c r="G31" s="18">
        <f>ROUND(G30*$L31,2)</f>
        <v>5.61</v>
      </c>
      <c r="H31" s="18">
        <v>0.57999999999999996</v>
      </c>
      <c r="I31" s="18">
        <f t="shared" si="4"/>
        <v>6.19</v>
      </c>
      <c r="J31" s="23"/>
      <c r="K31" s="28">
        <v>85.30912148909762</v>
      </c>
      <c r="L31" s="35">
        <f t="shared" ref="L31:L35" si="5">K31/K30</f>
        <v>1.0206428382364459</v>
      </c>
    </row>
    <row r="32" spans="1:12">
      <c r="B32" s="34">
        <f t="shared" si="2"/>
        <v>2035</v>
      </c>
      <c r="D32" s="6" t="s">
        <v>16</v>
      </c>
      <c r="F32" s="18"/>
      <c r="G32" s="18">
        <f>ROUND(G31*$L32,2)</f>
        <v>5.76</v>
      </c>
      <c r="H32" s="18">
        <v>0.59</v>
      </c>
      <c r="I32" s="18">
        <f t="shared" si="4"/>
        <v>6.35</v>
      </c>
      <c r="J32" s="23"/>
      <c r="K32" s="28">
        <v>87.655827283803106</v>
      </c>
      <c r="L32" s="35">
        <f t="shared" si="5"/>
        <v>1.0275082635214499</v>
      </c>
    </row>
    <row r="33" spans="1:12">
      <c r="B33" s="34">
        <f t="shared" si="2"/>
        <v>2036</v>
      </c>
      <c r="D33" s="6" t="s">
        <v>17</v>
      </c>
      <c r="F33" s="18"/>
      <c r="G33" s="18">
        <f>ROUND(G32*$L33,2)</f>
        <v>5.88</v>
      </c>
      <c r="H33" s="18">
        <v>0.6</v>
      </c>
      <c r="I33" s="18">
        <f t="shared" si="4"/>
        <v>6.48</v>
      </c>
      <c r="J33" s="23"/>
      <c r="K33" s="28">
        <v>89.418410438155021</v>
      </c>
      <c r="L33" s="35">
        <f t="shared" si="5"/>
        <v>1.0201079974825313</v>
      </c>
    </row>
    <row r="34" spans="1:12">
      <c r="B34" s="34">
        <f t="shared" si="2"/>
        <v>2037</v>
      </c>
      <c r="D34" s="6" t="s">
        <v>18</v>
      </c>
      <c r="F34" s="18"/>
      <c r="G34" s="18">
        <f>ROUND(G33*$L34,2)</f>
        <v>6.01</v>
      </c>
      <c r="H34" s="18">
        <v>0.61</v>
      </c>
      <c r="I34" s="18">
        <f t="shared" si="4"/>
        <v>6.62</v>
      </c>
      <c r="J34" s="23"/>
      <c r="K34" s="28">
        <v>91.402526861987326</v>
      </c>
      <c r="L34" s="35">
        <f t="shared" si="5"/>
        <v>1.0221891265356879</v>
      </c>
    </row>
    <row r="35" spans="1:12">
      <c r="B35" s="34">
        <f t="shared" si="2"/>
        <v>2038</v>
      </c>
      <c r="D35" s="6"/>
      <c r="F35" s="18"/>
      <c r="G35" s="18">
        <f>ROUND(G34*$L35,2)</f>
        <v>6.17</v>
      </c>
      <c r="H35" s="18">
        <v>0.62</v>
      </c>
      <c r="I35" s="18">
        <f t="shared" si="4"/>
        <v>6.79</v>
      </c>
      <c r="J35" s="23"/>
      <c r="K35" s="28">
        <v>93.91127909538227</v>
      </c>
      <c r="L35" s="35">
        <f t="shared" si="5"/>
        <v>1.0274472962567327</v>
      </c>
    </row>
    <row r="36" spans="1:12">
      <c r="B36" s="34"/>
      <c r="E36" s="18"/>
      <c r="F36" s="18"/>
      <c r="G36" s="18"/>
      <c r="H36" s="18"/>
      <c r="I36" s="18"/>
      <c r="K36" s="28"/>
      <c r="L36" s="35"/>
    </row>
    <row r="37" spans="1:12">
      <c r="B37" s="34"/>
      <c r="I37" s="36"/>
      <c r="K37" s="28"/>
    </row>
    <row r="38" spans="1:12">
      <c r="D38" s="1" t="str">
        <f>"20-year Nominal Levelized Integration Costs at "&amp;TEXT(L39,"0.000%")&amp;" Discount Rate"</f>
        <v>20-year Nominal Levelized Integration Costs at 7.154% Discount Rate</v>
      </c>
      <c r="L38" s="6" t="s">
        <v>19</v>
      </c>
    </row>
    <row r="39" spans="1:12">
      <c r="D39" s="1" t="s">
        <v>20</v>
      </c>
      <c r="I39" s="18">
        <f>PMT($L$39,COUNT(I11:I30),-NPV($L$39,I11:I30))</f>
        <v>3.9468081125227621</v>
      </c>
      <c r="L39" s="37">
        <v>7.1540000000000006E-2</v>
      </c>
    </row>
    <row r="41" spans="1:12">
      <c r="C41" s="6" t="s">
        <v>21</v>
      </c>
      <c r="D41" s="6"/>
    </row>
    <row r="42" spans="1:12">
      <c r="A42" s="6"/>
      <c r="B42" s="6"/>
      <c r="C42" s="38">
        <v>0.35</v>
      </c>
      <c r="D42" s="6" t="s">
        <v>22</v>
      </c>
      <c r="E42" s="6"/>
      <c r="F42" s="6"/>
      <c r="G42" s="6"/>
      <c r="H42" s="6"/>
      <c r="I42" s="6"/>
      <c r="J42" s="6"/>
    </row>
    <row r="43" spans="1:12">
      <c r="A43" s="6"/>
      <c r="B43" s="6"/>
      <c r="C43" s="6">
        <v>8760</v>
      </c>
      <c r="D43" s="6" t="s">
        <v>23</v>
      </c>
      <c r="E43" s="6"/>
      <c r="F43" s="6"/>
      <c r="G43" s="6"/>
      <c r="H43" s="6"/>
      <c r="I43" s="6"/>
      <c r="J43" s="6"/>
    </row>
    <row r="44" spans="1:12">
      <c r="A44" s="6"/>
      <c r="B44" s="6"/>
      <c r="C44" s="39">
        <v>244.53014270372694</v>
      </c>
      <c r="D44" s="6" t="s">
        <v>24</v>
      </c>
      <c r="E44" s="6"/>
      <c r="F44" s="6"/>
      <c r="G44" s="6"/>
      <c r="H44" s="6"/>
      <c r="I44" s="6"/>
      <c r="J44" s="6"/>
    </row>
    <row r="45" spans="1:12">
      <c r="A45" s="6"/>
      <c r="B45" s="6"/>
      <c r="C45" s="6">
        <f>C42*C43*C44</f>
        <v>749729.41752962675</v>
      </c>
      <c r="D45" s="6" t="s">
        <v>25</v>
      </c>
      <c r="E45" s="6"/>
      <c r="F45" s="6"/>
      <c r="G45" s="6"/>
      <c r="H45" s="6"/>
      <c r="I45" s="6"/>
      <c r="J45" s="6"/>
    </row>
    <row r="46" spans="1:12">
      <c r="A46" s="6"/>
      <c r="B46" s="6"/>
      <c r="C46" s="6">
        <f>C45*8784/8760</f>
        <v>751783.470728338</v>
      </c>
      <c r="D46" s="6" t="s">
        <v>26</v>
      </c>
      <c r="E46" s="6"/>
      <c r="F46" s="6"/>
      <c r="G46" s="6"/>
      <c r="H46" s="6"/>
      <c r="I46" s="6"/>
      <c r="J46" s="6"/>
    </row>
  </sheetData>
  <printOptions horizontalCentered="1"/>
  <pageMargins left="0.25" right="0.25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p09158</dc:creator>
  <cp:lastModifiedBy>mpaschal</cp:lastModifiedBy>
  <dcterms:created xsi:type="dcterms:W3CDTF">2013-03-25T20:45:55Z</dcterms:created>
  <dcterms:modified xsi:type="dcterms:W3CDTF">2013-04-24T18:45:35Z</dcterms:modified>
</cp:coreProperties>
</file>