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 activeTab="2"/>
  </bookViews>
  <sheets>
    <sheet name="Page 1" sheetId="5" r:id="rId1"/>
    <sheet name="Page 2" sheetId="7" r:id="rId2"/>
    <sheet name="Page 3" sheetId="8" r:id="rId3"/>
  </sheets>
  <calcPr calcId="152511"/>
</workbook>
</file>

<file path=xl/calcChain.xml><?xml version="1.0" encoding="utf-8"?>
<calcChain xmlns="http://schemas.openxmlformats.org/spreadsheetml/2006/main">
  <c r="G8" i="7" l="1"/>
  <c r="G10" i="7"/>
  <c r="C8" i="7"/>
  <c r="C10" i="7"/>
  <c r="D8" i="7"/>
  <c r="D10" i="7"/>
  <c r="E8" i="7"/>
  <c r="D8" i="8"/>
  <c r="D11" i="8"/>
  <c r="D12" i="8"/>
  <c r="E9" i="7"/>
  <c r="E10" i="7"/>
  <c r="F8" i="7"/>
  <c r="F10" i="7"/>
  <c r="B10" i="7"/>
  <c r="B15" i="8"/>
  <c r="B15" i="7"/>
  <c r="D7" i="8"/>
  <c r="D9" i="8"/>
  <c r="D10" i="8"/>
  <c r="D13" i="8"/>
  <c r="D14" i="8"/>
  <c r="D15" i="8"/>
  <c r="D17" i="8"/>
  <c r="B16" i="7"/>
  <c r="B17" i="7"/>
  <c r="G15" i="8"/>
  <c r="C15" i="7"/>
  <c r="I15" i="8"/>
  <c r="I17" i="8"/>
  <c r="C16" i="7"/>
  <c r="C17" i="7"/>
  <c r="B30" i="8"/>
  <c r="D15" i="7"/>
  <c r="D30" i="8"/>
  <c r="D32" i="8"/>
  <c r="D16" i="7"/>
  <c r="D17" i="7"/>
  <c r="G30" i="8"/>
  <c r="E15" i="7"/>
  <c r="I30" i="8"/>
  <c r="I32" i="8"/>
  <c r="E16" i="7"/>
  <c r="E17" i="7"/>
  <c r="B45" i="8"/>
  <c r="F15" i="7"/>
  <c r="D45" i="8"/>
  <c r="D47" i="8"/>
  <c r="F16" i="7"/>
  <c r="F17" i="7"/>
  <c r="G45" i="8"/>
  <c r="G15" i="7"/>
  <c r="I45" i="8"/>
  <c r="I47" i="8"/>
  <c r="G16" i="7"/>
  <c r="G17" i="7"/>
  <c r="H17" i="7"/>
  <c r="B19" i="7"/>
  <c r="B11" i="7"/>
  <c r="G11" i="7"/>
  <c r="H6" i="5"/>
  <c r="F11" i="7"/>
  <c r="G6" i="5"/>
  <c r="E11" i="7"/>
  <c r="F6" i="5"/>
  <c r="D11" i="7"/>
  <c r="E6" i="5"/>
  <c r="C11" i="7"/>
  <c r="D6" i="5"/>
  <c r="C19" i="7"/>
  <c r="D19" i="7"/>
  <c r="E19" i="7"/>
  <c r="F19" i="7"/>
  <c r="G19" i="7"/>
  <c r="H15" i="7"/>
  <c r="B8" i="7"/>
  <c r="C7" i="5"/>
  <c r="C6" i="5"/>
  <c r="H8" i="5"/>
  <c r="G8" i="5"/>
  <c r="F8" i="5"/>
  <c r="E8" i="5"/>
  <c r="D8" i="5"/>
  <c r="C8" i="5"/>
</calcChain>
</file>

<file path=xl/sharedStrings.xml><?xml version="1.0" encoding="utf-8"?>
<sst xmlns="http://schemas.openxmlformats.org/spreadsheetml/2006/main" count="110" uniqueCount="58">
  <si>
    <t>12 Months Ending December 31, 2015</t>
  </si>
  <si>
    <t>Total Cost for Utah</t>
  </si>
  <si>
    <t>Cost Related to Residential</t>
  </si>
  <si>
    <t>Cost Related to Schedule 23</t>
  </si>
  <si>
    <t>Cost Related to Schedule 6</t>
  </si>
  <si>
    <t>Cost Related to Schedule 8</t>
  </si>
  <si>
    <t>Cost Related to Schedule 10</t>
  </si>
  <si>
    <t>Estimated Incremental Cost of Administration</t>
  </si>
  <si>
    <t>Administration Cost Related to Utah Net Metering Program</t>
  </si>
  <si>
    <t>Application Fee Revenue</t>
  </si>
  <si>
    <t>FERC Accounting</t>
  </si>
  <si>
    <t>Net Estimated Incremental Cost of Administration</t>
  </si>
  <si>
    <t>Description</t>
  </si>
  <si>
    <t>State and Class Allocation of Net Metering Administration Cost</t>
  </si>
  <si>
    <t>Interconnection Count</t>
  </si>
  <si>
    <t>Utah</t>
  </si>
  <si>
    <t>Idaho</t>
  </si>
  <si>
    <t>Wyoming</t>
  </si>
  <si>
    <t>Oregon</t>
  </si>
  <si>
    <t>Washington</t>
  </si>
  <si>
    <t>California</t>
  </si>
  <si>
    <t>Complexity Weighting</t>
  </si>
  <si>
    <t>Weighted Interconnection Count</t>
  </si>
  <si>
    <t>Schedule</t>
  </si>
  <si>
    <t>Interconnections</t>
  </si>
  <si>
    <t>Weighted Interconnections</t>
  </si>
  <si>
    <t>Administration Complexity Weighting Factors by State</t>
  </si>
  <si>
    <t>08NETMT135</t>
  </si>
  <si>
    <t>08NMT06135</t>
  </si>
  <si>
    <t>08NMT10135</t>
  </si>
  <si>
    <t>08NMT23135</t>
  </si>
  <si>
    <t>08NMT6A135</t>
  </si>
  <si>
    <t>08RNM06135</t>
  </si>
  <si>
    <t>08RNM23135</t>
  </si>
  <si>
    <t>08NMT08135</t>
  </si>
  <si>
    <t>Total</t>
  </si>
  <si>
    <t>State Complexity Weighting</t>
  </si>
  <si>
    <t>05NETMT135</t>
  </si>
  <si>
    <t>05NMT25135</t>
  </si>
  <si>
    <t>05NMT28135</t>
  </si>
  <si>
    <t>07NETMT135</t>
  </si>
  <si>
    <t>01NETMT135</t>
  </si>
  <si>
    <t>01NMT23135</t>
  </si>
  <si>
    <t>01NMT28135</t>
  </si>
  <si>
    <t>01NMT41135</t>
  </si>
  <si>
    <t>01NMTOU135</t>
  </si>
  <si>
    <t>01RNETM023</t>
  </si>
  <si>
    <t>01NMU41135</t>
  </si>
  <si>
    <t>01NMT41215</t>
  </si>
  <si>
    <t>02NETMT135</t>
  </si>
  <si>
    <t>02NMT24135</t>
  </si>
  <si>
    <t>02NMT36135</t>
  </si>
  <si>
    <t>02NMT48135</t>
  </si>
  <si>
    <t>06NETMT135</t>
  </si>
  <si>
    <t>06NMT32135</t>
  </si>
  <si>
    <t>Customer Generation Administrative Expense</t>
  </si>
  <si>
    <t>The complexity weightings are based upon the Company's estimates of time it takes to process net metering applications from customers on</t>
  </si>
  <si>
    <t>various rate schedules.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</si>
</sst>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&quot;Estimated Incremental Metering Capital Cost in &quot;#"/>
    <numFmt numFmtId="165" formatCode="&quot;$&quot;#,##0"/>
    <numFmt numFmtId="166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/>
    <xf numFmtId="164" fontId="0" fillId="0" borderId="0" xfId="0" applyNumberFormat="1"/>
    <xf numFmtId="164" fontId="0" fillId="0" borderId="0" xfId="0" applyNumberFormat="1" applyAlignment="1">
      <alignment horizontal="left"/>
    </xf>
    <xf numFmtId="165" fontId="0" fillId="0" borderId="0" xfId="0" applyNumberFormat="1"/>
    <xf numFmtId="7" fontId="0" fillId="0" borderId="0" xfId="0" applyNumberFormat="1"/>
    <xf numFmtId="7" fontId="0" fillId="0" borderId="0" xfId="0" applyNumberFormat="1" applyFont="1"/>
    <xf numFmtId="7" fontId="0" fillId="0" borderId="1" xfId="0" applyNumberFormat="1" applyBorder="1"/>
    <xf numFmtId="7" fontId="0" fillId="0" borderId="2" xfId="0" applyNumberFormat="1" applyBorder="1"/>
    <xf numFmtId="0" fontId="1" fillId="0" borderId="0" xfId="0" applyFont="1" applyAlignment="1">
      <alignment wrapText="1"/>
    </xf>
    <xf numFmtId="5" fontId="0" fillId="0" borderId="0" xfId="0" applyNumberFormat="1" applyFont="1"/>
    <xf numFmtId="43" fontId="0" fillId="0" borderId="0" xfId="1" applyFont="1"/>
    <xf numFmtId="166" fontId="0" fillId="0" borderId="0" xfId="1" applyNumberFormat="1" applyFont="1"/>
    <xf numFmtId="166" fontId="0" fillId="0" borderId="0" xfId="0" applyNumberFormat="1"/>
    <xf numFmtId="43" fontId="0" fillId="0" borderId="3" xfId="0" applyNumberFormat="1" applyBorder="1"/>
    <xf numFmtId="164" fontId="1" fillId="0" borderId="4" xfId="0" applyNumberFormat="1" applyFont="1" applyBorder="1" applyAlignment="1">
      <alignment horizontal="left"/>
    </xf>
    <xf numFmtId="165" fontId="0" fillId="0" borderId="5" xfId="0" applyNumberFormat="1" applyBorder="1"/>
    <xf numFmtId="165" fontId="0" fillId="0" borderId="6" xfId="0" applyNumberFormat="1" applyBorder="1"/>
    <xf numFmtId="164" fontId="0" fillId="0" borderId="7" xfId="0" applyNumberFormat="1" applyBorder="1" applyAlignment="1">
      <alignment horizontal="left"/>
    </xf>
    <xf numFmtId="165" fontId="0" fillId="0" borderId="0" xfId="0" applyNumberFormat="1" applyBorder="1"/>
    <xf numFmtId="165" fontId="0" fillId="0" borderId="8" xfId="0" applyNumberFormat="1" applyBorder="1"/>
    <xf numFmtId="164" fontId="1" fillId="0" borderId="7" xfId="0" applyNumberFormat="1" applyFont="1" applyBorder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wrapText="1"/>
    </xf>
    <xf numFmtId="164" fontId="0" fillId="0" borderId="7" xfId="0" applyNumberFormat="1" applyBorder="1"/>
    <xf numFmtId="166" fontId="0" fillId="0" borderId="0" xfId="1" applyNumberFormat="1" applyFont="1" applyBorder="1"/>
    <xf numFmtId="0" fontId="0" fillId="0" borderId="8" xfId="0" applyBorder="1"/>
    <xf numFmtId="0" fontId="0" fillId="0" borderId="7" xfId="0" applyBorder="1"/>
    <xf numFmtId="166" fontId="0" fillId="0" borderId="0" xfId="0" applyNumberFormat="1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6" xfId="0" applyBorder="1"/>
    <xf numFmtId="165" fontId="0" fillId="0" borderId="3" xfId="0" applyNumberFormat="1" applyBorder="1"/>
    <xf numFmtId="0" fontId="0" fillId="0" borderId="0" xfId="0" applyFont="1" applyAlignment="1">
      <alignment wrapText="1"/>
    </xf>
    <xf numFmtId="166" fontId="0" fillId="0" borderId="0" xfId="1" applyNumberFormat="1" applyFont="1" applyAlignment="1">
      <alignment wrapText="1"/>
    </xf>
    <xf numFmtId="166" fontId="2" fillId="0" borderId="0" xfId="1" applyNumberFormat="1" applyFont="1" applyAlignment="1">
      <alignment wrapText="1"/>
    </xf>
    <xf numFmtId="166" fontId="0" fillId="0" borderId="0" xfId="0" applyNumberFormat="1" applyFont="1" applyAlignment="1">
      <alignment wrapText="1"/>
    </xf>
    <xf numFmtId="7" fontId="0" fillId="0" borderId="12" xfId="0" applyNumberFormat="1" applyFont="1" applyBorder="1"/>
    <xf numFmtId="7" fontId="0" fillId="0" borderId="1" xfId="0" applyNumberFormat="1" applyFont="1" applyBorder="1"/>
    <xf numFmtId="7" fontId="0" fillId="0" borderId="13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workbookViewId="0">
      <selection activeCell="A12" sqref="A12"/>
    </sheetView>
  </sheetViews>
  <sheetFormatPr defaultRowHeight="15" x14ac:dyDescent="0.25"/>
  <cols>
    <col min="1" max="1" width="49.42578125" bestFit="1" customWidth="1"/>
    <col min="2" max="2" width="10.85546875" bestFit="1" customWidth="1"/>
    <col min="3" max="3" width="12.7109375" bestFit="1" customWidth="1"/>
    <col min="4" max="8" width="14.5703125" bestFit="1" customWidth="1"/>
    <col min="9" max="9" width="10.85546875" bestFit="1" customWidth="1"/>
  </cols>
  <sheetData>
    <row r="1" spans="1:9" x14ac:dyDescent="0.25">
      <c r="A1" s="1" t="s">
        <v>8</v>
      </c>
      <c r="B1" s="1"/>
    </row>
    <row r="2" spans="1:9" x14ac:dyDescent="0.25">
      <c r="A2" s="1" t="s">
        <v>0</v>
      </c>
      <c r="B2" s="1"/>
    </row>
    <row r="5" spans="1:9" ht="30" x14ac:dyDescent="0.25">
      <c r="A5" s="1" t="s">
        <v>12</v>
      </c>
      <c r="B5" s="9" t="s">
        <v>10</v>
      </c>
      <c r="C5" s="9" t="s">
        <v>1</v>
      </c>
      <c r="D5" s="9" t="s">
        <v>2</v>
      </c>
      <c r="E5" s="9" t="s">
        <v>3</v>
      </c>
      <c r="F5" s="9" t="s">
        <v>4</v>
      </c>
      <c r="G5" s="9" t="s">
        <v>5</v>
      </c>
      <c r="H5" s="9" t="s">
        <v>6</v>
      </c>
    </row>
    <row r="6" spans="1:9" x14ac:dyDescent="0.25">
      <c r="A6" t="s">
        <v>7</v>
      </c>
      <c r="B6">
        <v>903</v>
      </c>
      <c r="C6" s="6">
        <f>SUM(D6:H6)</f>
        <v>242247.72955288991</v>
      </c>
      <c r="D6" s="6">
        <f>'Page 2'!C11</f>
        <v>198751.87786259546</v>
      </c>
      <c r="E6" s="6">
        <f>'Page 2'!D11</f>
        <v>16109.574700109055</v>
      </c>
      <c r="F6" s="6">
        <f>'Page 2'!E11</f>
        <v>19667.105779716472</v>
      </c>
      <c r="G6" s="6">
        <f>'Page 2'!F11</f>
        <v>671.23227917121062</v>
      </c>
      <c r="H6" s="6">
        <f>'Page 2'!G11</f>
        <v>7047.9389312977119</v>
      </c>
    </row>
    <row r="7" spans="1:9" ht="15.75" thickBot="1" x14ac:dyDescent="0.3">
      <c r="A7" t="s">
        <v>9</v>
      </c>
      <c r="B7">
        <v>903</v>
      </c>
      <c r="C7" s="5">
        <f>SUM(D7:H7)</f>
        <v>-16988.46</v>
      </c>
      <c r="D7" s="5">
        <v>-137.9</v>
      </c>
      <c r="E7" s="5">
        <v>-7404.43</v>
      </c>
      <c r="F7" s="5">
        <v>-5880.37</v>
      </c>
      <c r="G7" s="5">
        <v>-1292</v>
      </c>
      <c r="H7" s="5">
        <v>-2273.7600000000002</v>
      </c>
      <c r="I7" s="5"/>
    </row>
    <row r="8" spans="1:9" ht="15.75" thickBot="1" x14ac:dyDescent="0.3">
      <c r="A8" t="s">
        <v>11</v>
      </c>
      <c r="B8">
        <v>903</v>
      </c>
      <c r="C8" s="8">
        <f>C6+C7</f>
        <v>225259.26955288992</v>
      </c>
      <c r="D8" s="7">
        <f t="shared" ref="D8:H8" si="0">D6+D7</f>
        <v>198613.97786259546</v>
      </c>
      <c r="E8" s="7">
        <f t="shared" si="0"/>
        <v>8705.1447001090546</v>
      </c>
      <c r="F8" s="7">
        <f t="shared" si="0"/>
        <v>13786.735779716473</v>
      </c>
      <c r="G8" s="7">
        <f t="shared" si="0"/>
        <v>-620.76772082878938</v>
      </c>
      <c r="H8" s="7">
        <f t="shared" si="0"/>
        <v>4774.1789312977116</v>
      </c>
      <c r="I8" s="5"/>
    </row>
    <row r="9" spans="1:9" x14ac:dyDescent="0.25">
      <c r="C9" s="4"/>
      <c r="D9" s="4"/>
      <c r="E9" s="4"/>
      <c r="F9" s="4"/>
      <c r="G9" s="4"/>
      <c r="H9" s="4"/>
    </row>
    <row r="10" spans="1:9" x14ac:dyDescent="0.25">
      <c r="A10" s="3"/>
      <c r="B10" s="3"/>
      <c r="C10" s="4"/>
      <c r="D10" s="4"/>
      <c r="E10" s="4"/>
      <c r="F10" s="4"/>
      <c r="G10" s="4"/>
      <c r="H10" s="4"/>
    </row>
    <row r="11" spans="1:9" x14ac:dyDescent="0.25">
      <c r="A11" s="3"/>
      <c r="B11" s="10"/>
      <c r="C11" s="4"/>
      <c r="D11" s="4"/>
      <c r="E11" s="4"/>
      <c r="F11" s="4"/>
      <c r="G11" s="4"/>
      <c r="H11" s="4"/>
    </row>
    <row r="12" spans="1:9" x14ac:dyDescent="0.25">
      <c r="A12" s="3"/>
      <c r="B12" s="3"/>
      <c r="C12" s="4"/>
      <c r="D12" s="4"/>
      <c r="E12" s="4"/>
      <c r="F12" s="4"/>
      <c r="G12" s="4"/>
      <c r="H12" s="4"/>
    </row>
    <row r="13" spans="1:9" x14ac:dyDescent="0.25">
      <c r="A13" s="3"/>
      <c r="B13" s="3"/>
      <c r="C13" s="4"/>
      <c r="D13" s="4"/>
      <c r="E13" s="4"/>
      <c r="F13" s="4"/>
      <c r="G13" s="4"/>
      <c r="H13" s="4"/>
    </row>
    <row r="14" spans="1:9" x14ac:dyDescent="0.25">
      <c r="A14" s="3"/>
      <c r="B14" s="3"/>
      <c r="C14" s="4"/>
      <c r="D14" s="4"/>
      <c r="E14" s="4"/>
      <c r="F14" s="4"/>
      <c r="G14" s="4"/>
      <c r="H14" s="4"/>
    </row>
    <row r="15" spans="1:9" x14ac:dyDescent="0.25">
      <c r="A15" s="3"/>
      <c r="B15" s="3"/>
      <c r="C15" s="4"/>
      <c r="D15" s="4"/>
      <c r="E15" s="4"/>
      <c r="F15" s="4"/>
      <c r="G15" s="4"/>
      <c r="H15" s="4"/>
    </row>
    <row r="16" spans="1:9" x14ac:dyDescent="0.25">
      <c r="A16" s="3"/>
      <c r="B16" s="3"/>
      <c r="C16" s="4"/>
      <c r="D16" s="4"/>
      <c r="E16" s="4"/>
      <c r="F16" s="4"/>
      <c r="G16" s="4"/>
      <c r="H16" s="4"/>
    </row>
    <row r="17" spans="1:8" x14ac:dyDescent="0.25">
      <c r="A17" s="3"/>
      <c r="B17" s="3"/>
      <c r="C17" s="4"/>
      <c r="D17" s="4"/>
      <c r="E17" s="4"/>
      <c r="F17" s="4"/>
      <c r="G17" s="4"/>
      <c r="H17" s="4"/>
    </row>
    <row r="18" spans="1:8" x14ac:dyDescent="0.25">
      <c r="A18" s="3"/>
      <c r="B18" s="3"/>
      <c r="C18" s="4"/>
      <c r="D18" s="4"/>
      <c r="E18" s="4"/>
      <c r="F18" s="4"/>
      <c r="G18" s="4"/>
      <c r="H18" s="4"/>
    </row>
    <row r="19" spans="1:8" x14ac:dyDescent="0.25">
      <c r="A19" s="3"/>
      <c r="B19" s="3"/>
      <c r="C19" s="4"/>
      <c r="D19" s="4"/>
      <c r="E19" s="4"/>
      <c r="F19" s="4"/>
      <c r="G19" s="4"/>
      <c r="H19" s="4"/>
    </row>
    <row r="20" spans="1:8" x14ac:dyDescent="0.25">
      <c r="A20" s="2"/>
      <c r="B20" s="2"/>
    </row>
    <row r="21" spans="1:8" x14ac:dyDescent="0.25">
      <c r="A21" s="2"/>
      <c r="B21" s="2"/>
    </row>
    <row r="22" spans="1:8" x14ac:dyDescent="0.25">
      <c r="A22" s="2"/>
      <c r="B22" s="2"/>
    </row>
    <row r="23" spans="1:8" x14ac:dyDescent="0.25">
      <c r="A23" s="2"/>
      <c r="B23" s="2"/>
    </row>
    <row r="24" spans="1:8" x14ac:dyDescent="0.25">
      <c r="A24" s="2"/>
      <c r="B24" s="2"/>
    </row>
  </sheetData>
  <pageMargins left="0.7" right="0.7" top="0.75" bottom="0.75" header="0.3" footer="0.3"/>
  <pageSetup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workbookViewId="0"/>
  </sheetViews>
  <sheetFormatPr defaultRowHeight="15" x14ac:dyDescent="0.25"/>
  <cols>
    <col min="1" max="1" width="43.140625" customWidth="1"/>
    <col min="2" max="2" width="16.140625" bestFit="1" customWidth="1"/>
    <col min="3" max="3" width="14.5703125" bestFit="1" customWidth="1"/>
    <col min="4" max="4" width="16.140625" bestFit="1" customWidth="1"/>
    <col min="5" max="7" width="14.5703125" bestFit="1" customWidth="1"/>
    <col min="8" max="8" width="10.85546875" bestFit="1" customWidth="1"/>
  </cols>
  <sheetData>
    <row r="1" spans="1:8" x14ac:dyDescent="0.25">
      <c r="A1" s="1" t="s">
        <v>13</v>
      </c>
    </row>
    <row r="2" spans="1:8" x14ac:dyDescent="0.25">
      <c r="A2" s="1" t="s">
        <v>0</v>
      </c>
    </row>
    <row r="7" spans="1:8" ht="30" x14ac:dyDescent="0.25">
      <c r="A7" s="1" t="s">
        <v>12</v>
      </c>
      <c r="B7" s="9" t="s">
        <v>1</v>
      </c>
      <c r="C7" s="9" t="s">
        <v>2</v>
      </c>
      <c r="D7" s="9" t="s">
        <v>3</v>
      </c>
      <c r="E7" s="9" t="s">
        <v>4</v>
      </c>
      <c r="F7" s="9" t="s">
        <v>5</v>
      </c>
      <c r="G7" s="9" t="s">
        <v>6</v>
      </c>
    </row>
    <row r="8" spans="1:8" x14ac:dyDescent="0.25">
      <c r="A8" t="s">
        <v>14</v>
      </c>
      <c r="B8" s="38">
        <f>SUM(C8:G8)</f>
        <v>3127</v>
      </c>
      <c r="C8" s="37">
        <f>'Page 3'!B7</f>
        <v>2961</v>
      </c>
      <c r="D8" s="37">
        <f>'Page 3'!B10+'Page 3'!B13</f>
        <v>80</v>
      </c>
      <c r="E8" s="37">
        <f>'Page 3'!B8+'Page 3'!B11+'Page 3'!B12</f>
        <v>63</v>
      </c>
      <c r="F8" s="37">
        <f>'Page 3'!B14</f>
        <v>2</v>
      </c>
      <c r="G8" s="37">
        <f>'Page 3'!B9</f>
        <v>21</v>
      </c>
    </row>
    <row r="9" spans="1:8" x14ac:dyDescent="0.25">
      <c r="A9" s="3" t="s">
        <v>21</v>
      </c>
      <c r="B9" s="9"/>
      <c r="C9" s="35">
        <v>1</v>
      </c>
      <c r="D9" s="35">
        <v>3</v>
      </c>
      <c r="E9" s="36">
        <f>('Page 3'!D8+'Page 3'!D11+'Page 3'!D12)/('Page 3'!B8+'Page 3'!B11+'Page 3'!B12)</f>
        <v>4.6507936507936511</v>
      </c>
      <c r="F9" s="35">
        <v>5</v>
      </c>
      <c r="G9" s="35">
        <v>5</v>
      </c>
    </row>
    <row r="10" spans="1:8" x14ac:dyDescent="0.25">
      <c r="A10" s="3" t="s">
        <v>22</v>
      </c>
      <c r="B10" s="38">
        <f>SUM(C10:G10)</f>
        <v>3609</v>
      </c>
      <c r="C10" s="38">
        <f>C8*C9</f>
        <v>2961</v>
      </c>
      <c r="D10" s="38">
        <f t="shared" ref="D10:G10" si="0">D8*D9</f>
        <v>240</v>
      </c>
      <c r="E10" s="38">
        <f t="shared" si="0"/>
        <v>293</v>
      </c>
      <c r="F10" s="38">
        <f t="shared" si="0"/>
        <v>10</v>
      </c>
      <c r="G10" s="38">
        <f t="shared" si="0"/>
        <v>105</v>
      </c>
    </row>
    <row r="11" spans="1:8" x14ac:dyDescent="0.25">
      <c r="A11" t="s">
        <v>7</v>
      </c>
      <c r="B11" s="6">
        <f>B19</f>
        <v>242247.72955288991</v>
      </c>
      <c r="C11" s="39">
        <f>C10/$B$10*$B$11</f>
        <v>198751.87786259546</v>
      </c>
      <c r="D11" s="40">
        <f t="shared" ref="D11:G11" si="1">D10/$B$10*$B$11</f>
        <v>16109.574700109055</v>
      </c>
      <c r="E11" s="40">
        <f t="shared" si="1"/>
        <v>19667.105779716472</v>
      </c>
      <c r="F11" s="40">
        <f t="shared" si="1"/>
        <v>671.23227917121062</v>
      </c>
      <c r="G11" s="41">
        <f t="shared" si="1"/>
        <v>7047.9389312977119</v>
      </c>
    </row>
    <row r="12" spans="1:8" x14ac:dyDescent="0.25">
      <c r="B12" s="4"/>
      <c r="C12" s="4"/>
      <c r="D12" s="4"/>
      <c r="E12" s="4"/>
      <c r="F12" s="4"/>
      <c r="G12" s="4"/>
    </row>
    <row r="13" spans="1:8" x14ac:dyDescent="0.25">
      <c r="A13" s="3"/>
      <c r="B13" s="4"/>
      <c r="C13" s="4"/>
      <c r="D13" s="4"/>
      <c r="E13" s="4"/>
      <c r="F13" s="4"/>
      <c r="G13" s="4"/>
    </row>
    <row r="14" spans="1:8" x14ac:dyDescent="0.25">
      <c r="A14" s="1" t="s">
        <v>12</v>
      </c>
      <c r="B14" s="9" t="s">
        <v>15</v>
      </c>
      <c r="C14" s="9" t="s">
        <v>17</v>
      </c>
      <c r="D14" s="9" t="s">
        <v>16</v>
      </c>
      <c r="E14" s="9" t="s">
        <v>18</v>
      </c>
      <c r="F14" s="9" t="s">
        <v>19</v>
      </c>
      <c r="G14" s="9" t="s">
        <v>20</v>
      </c>
      <c r="H14" s="9" t="s">
        <v>35</v>
      </c>
    </row>
    <row r="15" spans="1:8" x14ac:dyDescent="0.25">
      <c r="A15" t="s">
        <v>14</v>
      </c>
      <c r="B15" s="12">
        <f>'Page 3'!B15</f>
        <v>3127</v>
      </c>
      <c r="C15" s="12">
        <f>'Page 3'!G15</f>
        <v>17</v>
      </c>
      <c r="D15" s="12">
        <f>'Page 3'!B30</f>
        <v>32</v>
      </c>
      <c r="E15" s="12">
        <f>'Page 3'!G30</f>
        <v>539</v>
      </c>
      <c r="F15" s="12">
        <f>'Page 3'!B45</f>
        <v>141</v>
      </c>
      <c r="G15" s="12">
        <f>'Page 3'!G45</f>
        <v>43</v>
      </c>
      <c r="H15" s="13">
        <f>SUM(B15:G15)</f>
        <v>3899</v>
      </c>
    </row>
    <row r="16" spans="1:8" x14ac:dyDescent="0.25">
      <c r="A16" s="3" t="s">
        <v>21</v>
      </c>
      <c r="B16" s="11">
        <f>'Page 3'!D17</f>
        <v>1.1541413495362969</v>
      </c>
      <c r="C16" s="11">
        <f>'Page 3'!I17</f>
        <v>1.588235294117647</v>
      </c>
      <c r="D16" s="11">
        <f>'Page 3'!D32</f>
        <v>1</v>
      </c>
      <c r="E16" s="11">
        <f>'Page 3'!I32</f>
        <v>1.2820037105751392</v>
      </c>
      <c r="F16" s="11">
        <f>'Page 3'!D47</f>
        <v>1.2836879432624113</v>
      </c>
      <c r="G16" s="11">
        <f>'Page 3'!I47</f>
        <v>1.0465116279069768</v>
      </c>
    </row>
    <row r="17" spans="1:8" x14ac:dyDescent="0.25">
      <c r="A17" s="3" t="s">
        <v>22</v>
      </c>
      <c r="B17" s="12">
        <f>B15*B16</f>
        <v>3609.0000000000005</v>
      </c>
      <c r="C17" s="12">
        <f t="shared" ref="C17:G17" si="2">C15*C16</f>
        <v>27</v>
      </c>
      <c r="D17" s="12">
        <f t="shared" si="2"/>
        <v>32</v>
      </c>
      <c r="E17" s="12">
        <f t="shared" si="2"/>
        <v>691</v>
      </c>
      <c r="F17" s="12">
        <f t="shared" si="2"/>
        <v>181</v>
      </c>
      <c r="G17" s="12">
        <f t="shared" si="2"/>
        <v>45</v>
      </c>
      <c r="H17" s="13">
        <f>SUM(B17:G17)</f>
        <v>4585</v>
      </c>
    </row>
    <row r="18" spans="1:8" x14ac:dyDescent="0.25">
      <c r="A18" s="3"/>
      <c r="B18" s="4"/>
      <c r="C18" s="4"/>
      <c r="D18" s="4"/>
      <c r="E18" s="4"/>
      <c r="F18" s="4"/>
      <c r="G18" s="4"/>
    </row>
    <row r="19" spans="1:8" x14ac:dyDescent="0.25">
      <c r="A19" s="3" t="s">
        <v>55</v>
      </c>
      <c r="B19" s="34">
        <f>B17/$H$17*$H$19</f>
        <v>242247.72955288991</v>
      </c>
      <c r="C19" s="4">
        <f t="shared" ref="C19:G19" si="3">C17/$H$17*$H$19</f>
        <v>1812.3271537622682</v>
      </c>
      <c r="D19" s="4">
        <f t="shared" si="3"/>
        <v>2147.9432933478734</v>
      </c>
      <c r="E19" s="4">
        <f t="shared" si="3"/>
        <v>46382.150490730637</v>
      </c>
      <c r="F19" s="4">
        <f t="shared" si="3"/>
        <v>12149.304252998911</v>
      </c>
      <c r="G19" s="4">
        <f t="shared" si="3"/>
        <v>3020.5452562704472</v>
      </c>
      <c r="H19" s="10">
        <v>307760</v>
      </c>
    </row>
    <row r="20" spans="1:8" x14ac:dyDescent="0.25">
      <c r="A20" s="2"/>
    </row>
    <row r="21" spans="1:8" x14ac:dyDescent="0.25">
      <c r="A21" s="2"/>
    </row>
    <row r="22" spans="1:8" x14ac:dyDescent="0.25">
      <c r="A22" s="2"/>
    </row>
    <row r="23" spans="1:8" x14ac:dyDescent="0.25">
      <c r="A23" s="2"/>
    </row>
  </sheetData>
  <pageMargins left="0.7" right="0.7" top="0.75" bottom="0.75" header="0.3" footer="0.3"/>
  <pageSetup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tabSelected="1" workbookViewId="0">
      <selection activeCell="A52" sqref="A52"/>
    </sheetView>
  </sheetViews>
  <sheetFormatPr defaultRowHeight="15" x14ac:dyDescent="0.25"/>
  <cols>
    <col min="1" max="1" width="13.85546875" customWidth="1"/>
    <col min="2" max="2" width="16.140625" bestFit="1" customWidth="1"/>
    <col min="3" max="3" width="14.5703125" bestFit="1" customWidth="1"/>
    <col min="4" max="4" width="16.140625" bestFit="1" customWidth="1"/>
    <col min="5" max="5" width="4.42578125" customWidth="1"/>
    <col min="6" max="6" width="14.5703125" bestFit="1" customWidth="1"/>
    <col min="7" max="7" width="16.140625" bestFit="1" customWidth="1"/>
    <col min="8" max="8" width="11.140625" bestFit="1" customWidth="1"/>
    <col min="9" max="9" width="16.140625" bestFit="1" customWidth="1"/>
    <col min="10" max="10" width="3.5703125" customWidth="1"/>
  </cols>
  <sheetData>
    <row r="1" spans="1:10" x14ac:dyDescent="0.25">
      <c r="A1" s="1" t="s">
        <v>26</v>
      </c>
    </row>
    <row r="2" spans="1:10" x14ac:dyDescent="0.25">
      <c r="A2" s="1" t="s">
        <v>0</v>
      </c>
    </row>
    <row r="4" spans="1:10" x14ac:dyDescent="0.25">
      <c r="A4" s="15" t="s">
        <v>15</v>
      </c>
      <c r="B4" s="16"/>
      <c r="C4" s="16"/>
      <c r="D4" s="16"/>
      <c r="E4" s="17"/>
      <c r="F4" s="15" t="s">
        <v>17</v>
      </c>
      <c r="G4" s="16"/>
      <c r="H4" s="16"/>
      <c r="I4" s="16"/>
      <c r="J4" s="33"/>
    </row>
    <row r="5" spans="1:10" x14ac:dyDescent="0.25">
      <c r="A5" s="18"/>
      <c r="B5" s="19"/>
      <c r="C5" s="19"/>
      <c r="D5" s="19"/>
      <c r="E5" s="20"/>
      <c r="F5" s="18"/>
      <c r="G5" s="19"/>
      <c r="H5" s="19"/>
      <c r="I5" s="19"/>
      <c r="J5" s="26"/>
    </row>
    <row r="6" spans="1:10" ht="30" x14ac:dyDescent="0.25">
      <c r="A6" s="21" t="s">
        <v>23</v>
      </c>
      <c r="B6" s="22" t="s">
        <v>24</v>
      </c>
      <c r="C6" s="23" t="s">
        <v>21</v>
      </c>
      <c r="D6" s="23" t="s">
        <v>25</v>
      </c>
      <c r="E6" s="20"/>
      <c r="F6" s="21" t="s">
        <v>23</v>
      </c>
      <c r="G6" s="22" t="s">
        <v>24</v>
      </c>
      <c r="H6" s="23" t="s">
        <v>21</v>
      </c>
      <c r="I6" s="23" t="s">
        <v>25</v>
      </c>
      <c r="J6" s="26"/>
    </row>
    <row r="7" spans="1:10" x14ac:dyDescent="0.25">
      <c r="A7" s="24" t="s">
        <v>27</v>
      </c>
      <c r="B7" s="25">
        <v>2961</v>
      </c>
      <c r="C7" s="25">
        <v>1</v>
      </c>
      <c r="D7" s="25">
        <f>B7*C7</f>
        <v>2961</v>
      </c>
      <c r="E7" s="26"/>
      <c r="F7" s="24" t="s">
        <v>37</v>
      </c>
      <c r="G7" s="25">
        <v>12</v>
      </c>
      <c r="H7" s="25">
        <v>1</v>
      </c>
      <c r="I7" s="25">
        <v>12</v>
      </c>
      <c r="J7" s="26"/>
    </row>
    <row r="8" spans="1:10" x14ac:dyDescent="0.25">
      <c r="A8" s="24" t="s">
        <v>28</v>
      </c>
      <c r="B8" s="25">
        <v>51</v>
      </c>
      <c r="C8" s="25">
        <v>5</v>
      </c>
      <c r="D8" s="25">
        <f t="shared" ref="D8:D14" si="0">B8*C8</f>
        <v>255</v>
      </c>
      <c r="E8" s="26"/>
      <c r="F8" s="24" t="s">
        <v>38</v>
      </c>
      <c r="G8" s="25">
        <v>4</v>
      </c>
      <c r="H8" s="25">
        <v>3</v>
      </c>
      <c r="I8" s="25">
        <v>12</v>
      </c>
      <c r="J8" s="26"/>
    </row>
    <row r="9" spans="1:10" x14ac:dyDescent="0.25">
      <c r="A9" s="24" t="s">
        <v>29</v>
      </c>
      <c r="B9" s="25">
        <v>21</v>
      </c>
      <c r="C9" s="25">
        <v>5</v>
      </c>
      <c r="D9" s="25">
        <f t="shared" si="0"/>
        <v>105</v>
      </c>
      <c r="E9" s="26"/>
      <c r="F9" s="24" t="s">
        <v>39</v>
      </c>
      <c r="G9" s="25">
        <v>1</v>
      </c>
      <c r="H9" s="25">
        <v>3</v>
      </c>
      <c r="I9" s="25">
        <v>3</v>
      </c>
      <c r="J9" s="26"/>
    </row>
    <row r="10" spans="1:10" x14ac:dyDescent="0.25">
      <c r="A10" s="24" t="s">
        <v>30</v>
      </c>
      <c r="B10" s="25">
        <v>66</v>
      </c>
      <c r="C10" s="25">
        <v>3</v>
      </c>
      <c r="D10" s="25">
        <f t="shared" si="0"/>
        <v>198</v>
      </c>
      <c r="E10" s="26"/>
      <c r="F10" s="24"/>
      <c r="G10" s="25"/>
      <c r="H10" s="25"/>
      <c r="I10" s="25"/>
      <c r="J10" s="26"/>
    </row>
    <row r="11" spans="1:10" x14ac:dyDescent="0.25">
      <c r="A11" s="24" t="s">
        <v>31</v>
      </c>
      <c r="B11" s="25">
        <v>11</v>
      </c>
      <c r="C11" s="25">
        <v>3</v>
      </c>
      <c r="D11" s="25">
        <f t="shared" si="0"/>
        <v>33</v>
      </c>
      <c r="E11" s="26"/>
      <c r="F11" s="24"/>
      <c r="G11" s="25"/>
      <c r="H11" s="25"/>
      <c r="I11" s="25"/>
      <c r="J11" s="26"/>
    </row>
    <row r="12" spans="1:10" x14ac:dyDescent="0.25">
      <c r="A12" s="27" t="s">
        <v>32</v>
      </c>
      <c r="B12" s="25">
        <v>1</v>
      </c>
      <c r="C12" s="25">
        <v>5</v>
      </c>
      <c r="D12" s="25">
        <f t="shared" si="0"/>
        <v>5</v>
      </c>
      <c r="E12" s="26"/>
      <c r="F12" s="27"/>
      <c r="G12" s="25"/>
      <c r="H12" s="25"/>
      <c r="I12" s="25"/>
      <c r="J12" s="26"/>
    </row>
    <row r="13" spans="1:10" x14ac:dyDescent="0.25">
      <c r="A13" s="27" t="s">
        <v>33</v>
      </c>
      <c r="B13" s="25">
        <v>14</v>
      </c>
      <c r="C13" s="25">
        <v>3</v>
      </c>
      <c r="D13" s="25">
        <f t="shared" si="0"/>
        <v>42</v>
      </c>
      <c r="E13" s="26"/>
      <c r="F13" s="27"/>
      <c r="G13" s="25"/>
      <c r="H13" s="25"/>
      <c r="I13" s="25"/>
      <c r="J13" s="26"/>
    </row>
    <row r="14" spans="1:10" x14ac:dyDescent="0.25">
      <c r="A14" s="27" t="s">
        <v>34</v>
      </c>
      <c r="B14" s="25">
        <v>2</v>
      </c>
      <c r="C14" s="25">
        <v>5</v>
      </c>
      <c r="D14" s="25">
        <f t="shared" si="0"/>
        <v>10</v>
      </c>
      <c r="E14" s="26"/>
      <c r="F14" s="27"/>
      <c r="G14" s="25"/>
      <c r="H14" s="25"/>
      <c r="I14" s="25"/>
      <c r="J14" s="26"/>
    </row>
    <row r="15" spans="1:10" x14ac:dyDescent="0.25">
      <c r="A15" s="27" t="s">
        <v>35</v>
      </c>
      <c r="B15" s="28">
        <f>SUM(B7:B14)</f>
        <v>3127</v>
      </c>
      <c r="C15" s="29"/>
      <c r="D15" s="28">
        <f>SUM(D7:D14)</f>
        <v>3609</v>
      </c>
      <c r="E15" s="26"/>
      <c r="F15" s="27" t="s">
        <v>35</v>
      </c>
      <c r="G15" s="28">
        <f>SUM(G7:G14)</f>
        <v>17</v>
      </c>
      <c r="H15" s="29"/>
      <c r="I15" s="28">
        <f>SUM(I7:I14)</f>
        <v>27</v>
      </c>
      <c r="J15" s="26"/>
    </row>
    <row r="16" spans="1:10" x14ac:dyDescent="0.25">
      <c r="A16" s="27"/>
      <c r="B16" s="28"/>
      <c r="C16" s="29"/>
      <c r="D16" s="28"/>
      <c r="E16" s="26"/>
      <c r="F16" s="27"/>
      <c r="G16" s="28"/>
      <c r="H16" s="29"/>
      <c r="I16" s="28"/>
      <c r="J16" s="26"/>
    </row>
    <row r="17" spans="1:10" x14ac:dyDescent="0.25">
      <c r="A17" s="27" t="s">
        <v>36</v>
      </c>
      <c r="B17" s="29"/>
      <c r="C17" s="29"/>
      <c r="D17" s="14">
        <f>D15/B15</f>
        <v>1.1541413495362969</v>
      </c>
      <c r="E17" s="26"/>
      <c r="F17" s="27" t="s">
        <v>36</v>
      </c>
      <c r="G17" s="29"/>
      <c r="H17" s="29"/>
      <c r="I17" s="14">
        <f>I15/G15</f>
        <v>1.588235294117647</v>
      </c>
      <c r="J17" s="26"/>
    </row>
    <row r="18" spans="1:10" x14ac:dyDescent="0.25">
      <c r="A18" s="30"/>
      <c r="B18" s="31"/>
      <c r="C18" s="31"/>
      <c r="D18" s="31"/>
      <c r="E18" s="32"/>
      <c r="F18" s="30"/>
      <c r="G18" s="31"/>
      <c r="H18" s="31"/>
      <c r="I18" s="31"/>
      <c r="J18" s="32"/>
    </row>
    <row r="19" spans="1:10" x14ac:dyDescent="0.25">
      <c r="A19" s="15" t="s">
        <v>16</v>
      </c>
      <c r="B19" s="16"/>
      <c r="C19" s="16"/>
      <c r="D19" s="16"/>
      <c r="E19" s="17"/>
      <c r="F19" s="15" t="s">
        <v>18</v>
      </c>
      <c r="G19" s="16"/>
      <c r="H19" s="16"/>
      <c r="I19" s="16"/>
      <c r="J19" s="33"/>
    </row>
    <row r="20" spans="1:10" x14ac:dyDescent="0.25">
      <c r="A20" s="18"/>
      <c r="B20" s="19"/>
      <c r="C20" s="19"/>
      <c r="D20" s="19"/>
      <c r="E20" s="20"/>
      <c r="F20" s="18"/>
      <c r="G20" s="19"/>
      <c r="H20" s="19"/>
      <c r="I20" s="19"/>
      <c r="J20" s="26"/>
    </row>
    <row r="21" spans="1:10" ht="30" x14ac:dyDescent="0.25">
      <c r="A21" s="21" t="s">
        <v>23</v>
      </c>
      <c r="B21" s="22" t="s">
        <v>24</v>
      </c>
      <c r="C21" s="23" t="s">
        <v>21</v>
      </c>
      <c r="D21" s="23" t="s">
        <v>25</v>
      </c>
      <c r="E21" s="20"/>
      <c r="F21" s="21" t="s">
        <v>23</v>
      </c>
      <c r="G21" s="22" t="s">
        <v>24</v>
      </c>
      <c r="H21" s="23" t="s">
        <v>21</v>
      </c>
      <c r="I21" s="23" t="s">
        <v>25</v>
      </c>
      <c r="J21" s="26"/>
    </row>
    <row r="22" spans="1:10" x14ac:dyDescent="0.25">
      <c r="A22" s="24" t="s">
        <v>40</v>
      </c>
      <c r="B22" s="25">
        <v>32</v>
      </c>
      <c r="C22" s="25">
        <v>1</v>
      </c>
      <c r="D22" s="25">
        <v>32</v>
      </c>
      <c r="E22" s="26"/>
      <c r="F22" s="24" t="s">
        <v>41</v>
      </c>
      <c r="G22" s="25">
        <v>478</v>
      </c>
      <c r="H22" s="25">
        <v>1</v>
      </c>
      <c r="I22" s="25">
        <v>478</v>
      </c>
      <c r="J22" s="26"/>
    </row>
    <row r="23" spans="1:10" x14ac:dyDescent="0.25">
      <c r="A23" s="24"/>
      <c r="B23" s="25"/>
      <c r="C23" s="25"/>
      <c r="D23" s="25"/>
      <c r="E23" s="26"/>
      <c r="F23" s="24" t="s">
        <v>42</v>
      </c>
      <c r="G23" s="25">
        <v>26</v>
      </c>
      <c r="H23" s="25">
        <v>3</v>
      </c>
      <c r="I23" s="25">
        <v>78</v>
      </c>
      <c r="J23" s="26"/>
    </row>
    <row r="24" spans="1:10" x14ac:dyDescent="0.25">
      <c r="A24" s="24"/>
      <c r="B24" s="25"/>
      <c r="C24" s="25"/>
      <c r="D24" s="25"/>
      <c r="E24" s="26"/>
      <c r="F24" s="24" t="s">
        <v>43</v>
      </c>
      <c r="G24" s="25">
        <v>18</v>
      </c>
      <c r="H24" s="25">
        <v>5</v>
      </c>
      <c r="I24" s="25">
        <v>90</v>
      </c>
      <c r="J24" s="26"/>
    </row>
    <row r="25" spans="1:10" x14ac:dyDescent="0.25">
      <c r="A25" s="24"/>
      <c r="B25" s="25"/>
      <c r="C25" s="25"/>
      <c r="D25" s="25"/>
      <c r="E25" s="26"/>
      <c r="F25" s="24" t="s">
        <v>44</v>
      </c>
      <c r="G25" s="25">
        <v>3</v>
      </c>
      <c r="H25" s="25">
        <v>3</v>
      </c>
      <c r="I25" s="25">
        <v>9</v>
      </c>
      <c r="J25" s="26"/>
    </row>
    <row r="26" spans="1:10" x14ac:dyDescent="0.25">
      <c r="A26" s="24"/>
      <c r="B26" s="25"/>
      <c r="C26" s="25"/>
      <c r="D26" s="25"/>
      <c r="E26" s="26"/>
      <c r="F26" s="24" t="s">
        <v>45</v>
      </c>
      <c r="G26" s="25">
        <v>3</v>
      </c>
      <c r="H26" s="25">
        <v>1</v>
      </c>
      <c r="I26" s="25">
        <v>3</v>
      </c>
      <c r="J26" s="26"/>
    </row>
    <row r="27" spans="1:10" x14ac:dyDescent="0.25">
      <c r="A27" s="27"/>
      <c r="B27" s="25"/>
      <c r="C27" s="25"/>
      <c r="D27" s="25"/>
      <c r="E27" s="26"/>
      <c r="F27" s="27" t="s">
        <v>46</v>
      </c>
      <c r="G27" s="25">
        <v>7</v>
      </c>
      <c r="H27" s="25">
        <v>3</v>
      </c>
      <c r="I27" s="25">
        <v>21</v>
      </c>
      <c r="J27" s="26"/>
    </row>
    <row r="28" spans="1:10" x14ac:dyDescent="0.25">
      <c r="A28" s="27"/>
      <c r="B28" s="25"/>
      <c r="C28" s="25"/>
      <c r="D28" s="25"/>
      <c r="E28" s="26"/>
      <c r="F28" s="27" t="s">
        <v>47</v>
      </c>
      <c r="G28" s="25">
        <v>3</v>
      </c>
      <c r="H28" s="25">
        <v>3</v>
      </c>
      <c r="I28" s="25">
        <v>9</v>
      </c>
      <c r="J28" s="26"/>
    </row>
    <row r="29" spans="1:10" x14ac:dyDescent="0.25">
      <c r="A29" s="27"/>
      <c r="B29" s="25"/>
      <c r="C29" s="25"/>
      <c r="D29" s="25"/>
      <c r="E29" s="26"/>
      <c r="F29" s="27" t="s">
        <v>48</v>
      </c>
      <c r="G29" s="25">
        <v>1</v>
      </c>
      <c r="H29" s="25">
        <v>3</v>
      </c>
      <c r="I29" s="25">
        <v>3</v>
      </c>
      <c r="J29" s="26"/>
    </row>
    <row r="30" spans="1:10" x14ac:dyDescent="0.25">
      <c r="A30" s="27" t="s">
        <v>35</v>
      </c>
      <c r="B30" s="28">
        <f>SUM(B22:B29)</f>
        <v>32</v>
      </c>
      <c r="C30" s="29"/>
      <c r="D30" s="28">
        <f>SUM(D22:D29)</f>
        <v>32</v>
      </c>
      <c r="E30" s="26"/>
      <c r="F30" s="27" t="s">
        <v>35</v>
      </c>
      <c r="G30" s="28">
        <f>SUM(G22:G29)</f>
        <v>539</v>
      </c>
      <c r="H30" s="29"/>
      <c r="I30" s="28">
        <f>SUM(I22:I29)</f>
        <v>691</v>
      </c>
      <c r="J30" s="26"/>
    </row>
    <row r="31" spans="1:10" x14ac:dyDescent="0.25">
      <c r="A31" s="27"/>
      <c r="B31" s="28"/>
      <c r="C31" s="29"/>
      <c r="D31" s="28"/>
      <c r="E31" s="26"/>
      <c r="F31" s="27"/>
      <c r="G31" s="28"/>
      <c r="H31" s="29"/>
      <c r="I31" s="28"/>
      <c r="J31" s="26"/>
    </row>
    <row r="32" spans="1:10" x14ac:dyDescent="0.25">
      <c r="A32" s="27" t="s">
        <v>36</v>
      </c>
      <c r="B32" s="29"/>
      <c r="C32" s="29"/>
      <c r="D32" s="14">
        <f>D30/B30</f>
        <v>1</v>
      </c>
      <c r="E32" s="26"/>
      <c r="F32" s="27" t="s">
        <v>36</v>
      </c>
      <c r="G32" s="29"/>
      <c r="H32" s="29"/>
      <c r="I32" s="14">
        <f>I30/G30</f>
        <v>1.2820037105751392</v>
      </c>
      <c r="J32" s="26"/>
    </row>
    <row r="33" spans="1:10" x14ac:dyDescent="0.25">
      <c r="A33" s="30"/>
      <c r="B33" s="31"/>
      <c r="C33" s="31"/>
      <c r="D33" s="31"/>
      <c r="E33" s="32"/>
      <c r="F33" s="30"/>
      <c r="G33" s="31"/>
      <c r="H33" s="31"/>
      <c r="I33" s="31"/>
      <c r="J33" s="32"/>
    </row>
    <row r="34" spans="1:10" x14ac:dyDescent="0.25">
      <c r="A34" s="15" t="s">
        <v>19</v>
      </c>
      <c r="B34" s="16"/>
      <c r="C34" s="16"/>
      <c r="D34" s="16"/>
      <c r="E34" s="17"/>
      <c r="F34" s="15" t="s">
        <v>20</v>
      </c>
      <c r="G34" s="16"/>
      <c r="H34" s="16"/>
      <c r="I34" s="16"/>
      <c r="J34" s="33"/>
    </row>
    <row r="35" spans="1:10" x14ac:dyDescent="0.25">
      <c r="A35" s="18"/>
      <c r="B35" s="19"/>
      <c r="C35" s="19"/>
      <c r="D35" s="19"/>
      <c r="E35" s="20"/>
      <c r="F35" s="18"/>
      <c r="G35" s="19"/>
      <c r="H35" s="19"/>
      <c r="I35" s="19"/>
      <c r="J35" s="26"/>
    </row>
    <row r="36" spans="1:10" ht="30" x14ac:dyDescent="0.25">
      <c r="A36" s="21" t="s">
        <v>23</v>
      </c>
      <c r="B36" s="22" t="s">
        <v>24</v>
      </c>
      <c r="C36" s="23" t="s">
        <v>21</v>
      </c>
      <c r="D36" s="23" t="s">
        <v>25</v>
      </c>
      <c r="E36" s="20"/>
      <c r="F36" s="21" t="s">
        <v>23</v>
      </c>
      <c r="G36" s="22" t="s">
        <v>24</v>
      </c>
      <c r="H36" s="23" t="s">
        <v>21</v>
      </c>
      <c r="I36" s="23" t="s">
        <v>25</v>
      </c>
      <c r="J36" s="26"/>
    </row>
    <row r="37" spans="1:10" x14ac:dyDescent="0.25">
      <c r="A37" s="24" t="s">
        <v>49</v>
      </c>
      <c r="B37" s="25">
        <v>125</v>
      </c>
      <c r="C37" s="25">
        <v>1</v>
      </c>
      <c r="D37" s="25">
        <v>125</v>
      </c>
      <c r="E37" s="26"/>
      <c r="F37" s="24" t="s">
        <v>53</v>
      </c>
      <c r="G37" s="25">
        <v>42</v>
      </c>
      <c r="H37" s="25">
        <v>1</v>
      </c>
      <c r="I37" s="25">
        <v>42</v>
      </c>
      <c r="J37" s="26"/>
    </row>
    <row r="38" spans="1:10" x14ac:dyDescent="0.25">
      <c r="A38" s="24" t="s">
        <v>50</v>
      </c>
      <c r="B38" s="25">
        <v>12</v>
      </c>
      <c r="C38" s="25">
        <v>3</v>
      </c>
      <c r="D38" s="25">
        <v>36</v>
      </c>
      <c r="E38" s="26"/>
      <c r="F38" s="24" t="s">
        <v>54</v>
      </c>
      <c r="G38" s="25">
        <v>1</v>
      </c>
      <c r="H38" s="25">
        <v>3</v>
      </c>
      <c r="I38" s="25">
        <v>3</v>
      </c>
      <c r="J38" s="26"/>
    </row>
    <row r="39" spans="1:10" x14ac:dyDescent="0.25">
      <c r="A39" s="24" t="s">
        <v>51</v>
      </c>
      <c r="B39" s="25">
        <v>3</v>
      </c>
      <c r="C39" s="25">
        <v>5</v>
      </c>
      <c r="D39" s="25">
        <v>15</v>
      </c>
      <c r="E39" s="26"/>
      <c r="F39" s="24"/>
      <c r="G39" s="25"/>
      <c r="H39" s="25"/>
      <c r="I39" s="25"/>
      <c r="J39" s="26"/>
    </row>
    <row r="40" spans="1:10" x14ac:dyDescent="0.25">
      <c r="A40" s="24" t="s">
        <v>52</v>
      </c>
      <c r="B40" s="25">
        <v>1</v>
      </c>
      <c r="C40" s="25">
        <v>5</v>
      </c>
      <c r="D40" s="25">
        <v>5</v>
      </c>
      <c r="E40" s="26"/>
      <c r="F40" s="24"/>
      <c r="G40" s="25"/>
      <c r="H40" s="25"/>
      <c r="I40" s="25"/>
      <c r="J40" s="26"/>
    </row>
    <row r="41" spans="1:10" x14ac:dyDescent="0.25">
      <c r="A41" s="24"/>
      <c r="B41" s="25"/>
      <c r="C41" s="25"/>
      <c r="D41" s="25"/>
      <c r="E41" s="26"/>
      <c r="F41" s="24"/>
      <c r="G41" s="25"/>
      <c r="H41" s="25"/>
      <c r="I41" s="25"/>
      <c r="J41" s="26"/>
    </row>
    <row r="42" spans="1:10" x14ac:dyDescent="0.25">
      <c r="A42" s="27"/>
      <c r="B42" s="25"/>
      <c r="C42" s="25"/>
      <c r="D42" s="25"/>
      <c r="E42" s="26"/>
      <c r="F42" s="27"/>
      <c r="G42" s="25"/>
      <c r="H42" s="25"/>
      <c r="I42" s="25"/>
      <c r="J42" s="26"/>
    </row>
    <row r="43" spans="1:10" x14ac:dyDescent="0.25">
      <c r="A43" s="27"/>
      <c r="B43" s="25"/>
      <c r="C43" s="25"/>
      <c r="D43" s="25"/>
      <c r="E43" s="26"/>
      <c r="F43" s="27"/>
      <c r="G43" s="25"/>
      <c r="H43" s="25"/>
      <c r="I43" s="25"/>
      <c r="J43" s="26"/>
    </row>
    <row r="44" spans="1:10" x14ac:dyDescent="0.25">
      <c r="A44" s="27"/>
      <c r="B44" s="25"/>
      <c r="C44" s="25"/>
      <c r="D44" s="25"/>
      <c r="E44" s="26"/>
      <c r="F44" s="27"/>
      <c r="G44" s="25"/>
      <c r="H44" s="25"/>
      <c r="I44" s="25"/>
      <c r="J44" s="26"/>
    </row>
    <row r="45" spans="1:10" x14ac:dyDescent="0.25">
      <c r="A45" s="27" t="s">
        <v>35</v>
      </c>
      <c r="B45" s="28">
        <f>SUM(B37:B44)</f>
        <v>141</v>
      </c>
      <c r="C45" s="29"/>
      <c r="D45" s="28">
        <f>SUM(D37:D44)</f>
        <v>181</v>
      </c>
      <c r="E45" s="26"/>
      <c r="F45" s="27" t="s">
        <v>35</v>
      </c>
      <c r="G45" s="28">
        <f>SUM(G37:G44)</f>
        <v>43</v>
      </c>
      <c r="H45" s="29"/>
      <c r="I45" s="28">
        <f>SUM(I37:I44)</f>
        <v>45</v>
      </c>
      <c r="J45" s="26"/>
    </row>
    <row r="46" spans="1:10" x14ac:dyDescent="0.25">
      <c r="A46" s="27"/>
      <c r="B46" s="28"/>
      <c r="C46" s="29"/>
      <c r="D46" s="28"/>
      <c r="E46" s="26"/>
      <c r="F46" s="27"/>
      <c r="G46" s="28"/>
      <c r="H46" s="29"/>
      <c r="I46" s="28"/>
      <c r="J46" s="26"/>
    </row>
    <row r="47" spans="1:10" x14ac:dyDescent="0.25">
      <c r="A47" s="27" t="s">
        <v>36</v>
      </c>
      <c r="B47" s="29"/>
      <c r="C47" s="29"/>
      <c r="D47" s="14">
        <f>D45/B45</f>
        <v>1.2836879432624113</v>
      </c>
      <c r="E47" s="26"/>
      <c r="F47" s="27" t="s">
        <v>36</v>
      </c>
      <c r="G47" s="29"/>
      <c r="H47" s="29"/>
      <c r="I47" s="14">
        <f>I45/G45</f>
        <v>1.0465116279069768</v>
      </c>
      <c r="J47" s="26"/>
    </row>
    <row r="48" spans="1:10" x14ac:dyDescent="0.25">
      <c r="A48" s="30"/>
      <c r="B48" s="31"/>
      <c r="C48" s="31"/>
      <c r="D48" s="31"/>
      <c r="E48" s="32"/>
      <c r="F48" s="30"/>
      <c r="G48" s="31"/>
      <c r="H48" s="31"/>
      <c r="I48" s="31"/>
      <c r="J48" s="32"/>
    </row>
    <row r="50" spans="1:1" x14ac:dyDescent="0.25">
      <c r="A50" t="s">
        <v>56</v>
      </c>
    </row>
    <row r="51" spans="1:1" x14ac:dyDescent="0.25">
      <c r="A51" t="s">
        <v>57</v>
      </c>
    </row>
  </sheetData>
  <pageMargins left="0.7" right="0.7" top="0.75" bottom="0.75" header="0.3" footer="0.3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Page 1</vt:lpstr>
      <vt:lpstr>Page 2</vt:lpstr>
      <vt:lpstr>Page 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2016-11-09T18:33:54Z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