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20730" windowHeight="10800" activeTab="1"/>
  </bookViews>
  <sheets>
    <sheet name="Page 1&amp;2" sheetId="2" r:id="rId1"/>
    <sheet name="Page 3" sheetId="4" r:id="rId2"/>
  </sheets>
  <definedNames>
    <definedName name="_xlnm.Print_Area" localSheetId="0">'Page 1&amp;2'!$A$1:$I$75</definedName>
    <definedName name="_xlnm.Print_Titles" localSheetId="0">'Page 1&amp;2'!$1:$5</definedName>
  </definedNames>
  <calcPr calcId="152511"/>
</workbook>
</file>

<file path=xl/calcChain.xml><?xml version="1.0" encoding="utf-8"?>
<calcChain xmlns="http://schemas.openxmlformats.org/spreadsheetml/2006/main">
  <c r="C55" i="2" l="1"/>
  <c r="C54" i="2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H59" i="2" l="1"/>
  <c r="G59" i="2"/>
  <c r="F59" i="2"/>
  <c r="E59" i="2"/>
  <c r="C59" i="2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H52" i="2" l="1"/>
  <c r="G52" i="2"/>
  <c r="F52" i="2"/>
  <c r="E52" i="2"/>
  <c r="D52" i="2"/>
  <c r="H51" i="2"/>
  <c r="G51" i="2"/>
  <c r="F51" i="2"/>
  <c r="E51" i="2"/>
  <c r="D51" i="2"/>
  <c r="H50" i="2"/>
  <c r="G50" i="2"/>
  <c r="F50" i="2"/>
  <c r="E50" i="2"/>
  <c r="D50" i="2"/>
  <c r="H49" i="2"/>
  <c r="G49" i="2"/>
  <c r="F49" i="2"/>
  <c r="E49" i="2"/>
  <c r="D49" i="2"/>
  <c r="C49" i="2" s="1"/>
  <c r="B16" i="4" s="1"/>
  <c r="H48" i="2"/>
  <c r="G48" i="2"/>
  <c r="F48" i="2"/>
  <c r="E48" i="2"/>
  <c r="D48" i="2"/>
  <c r="H47" i="2"/>
  <c r="G47" i="2"/>
  <c r="F47" i="2"/>
  <c r="E47" i="2"/>
  <c r="D47" i="2"/>
  <c r="H46" i="2"/>
  <c r="G46" i="2"/>
  <c r="F46" i="2"/>
  <c r="E46" i="2"/>
  <c r="D46" i="2"/>
  <c r="H45" i="2"/>
  <c r="G45" i="2"/>
  <c r="F45" i="2"/>
  <c r="E45" i="2"/>
  <c r="D45" i="2"/>
  <c r="C45" i="2" s="1"/>
  <c r="B12" i="4" s="1"/>
  <c r="H44" i="2"/>
  <c r="G44" i="2"/>
  <c r="F44" i="2"/>
  <c r="E44" i="2"/>
  <c r="D44" i="2"/>
  <c r="H43" i="2"/>
  <c r="G43" i="2"/>
  <c r="F43" i="2"/>
  <c r="E43" i="2"/>
  <c r="D43" i="2"/>
  <c r="H42" i="2"/>
  <c r="G42" i="2"/>
  <c r="F42" i="2"/>
  <c r="E42" i="2"/>
  <c r="D42" i="2"/>
  <c r="H41" i="2"/>
  <c r="G41" i="2"/>
  <c r="F41" i="2"/>
  <c r="E41" i="2"/>
  <c r="D41" i="2"/>
  <c r="C41" i="2" s="1"/>
  <c r="B8" i="4" s="1"/>
  <c r="H40" i="2"/>
  <c r="G40" i="2"/>
  <c r="F40" i="2"/>
  <c r="E40" i="2"/>
  <c r="D40" i="2"/>
  <c r="H39" i="2"/>
  <c r="G39" i="2"/>
  <c r="F39" i="2"/>
  <c r="E39" i="2"/>
  <c r="D39" i="2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O12" i="4" l="1"/>
  <c r="K12" i="4"/>
  <c r="P12" i="4"/>
  <c r="I12" i="4"/>
  <c r="M12" i="4"/>
  <c r="N12" i="4"/>
  <c r="L12" i="4"/>
  <c r="J12" i="4"/>
  <c r="N16" i="4"/>
  <c r="O16" i="4"/>
  <c r="M16" i="4"/>
  <c r="P16" i="4"/>
  <c r="C42" i="2"/>
  <c r="B9" i="4" s="1"/>
  <c r="C46" i="2"/>
  <c r="B13" i="4" s="1"/>
  <c r="C50" i="2"/>
  <c r="B17" i="4" s="1"/>
  <c r="C39" i="2"/>
  <c r="C43" i="2"/>
  <c r="B10" i="4" s="1"/>
  <c r="C47" i="2"/>
  <c r="B14" i="4" s="1"/>
  <c r="C51" i="2"/>
  <c r="B18" i="4" s="1"/>
  <c r="N8" i="4"/>
  <c r="G8" i="4"/>
  <c r="M8" i="4"/>
  <c r="F8" i="4"/>
  <c r="K8" i="4"/>
  <c r="E8" i="4"/>
  <c r="J8" i="4"/>
  <c r="O8" i="4"/>
  <c r="H8" i="4"/>
  <c r="L8" i="4"/>
  <c r="P8" i="4"/>
  <c r="I8" i="4"/>
  <c r="C40" i="2"/>
  <c r="B7" i="4" s="1"/>
  <c r="C44" i="2"/>
  <c r="B11" i="4" s="1"/>
  <c r="C48" i="2"/>
  <c r="B15" i="4" s="1"/>
  <c r="C52" i="2"/>
  <c r="B19" i="4" s="1"/>
  <c r="P19" i="4" s="1"/>
  <c r="Q19" i="4" s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P14" i="4" l="1"/>
  <c r="O14" i="4"/>
  <c r="K14" i="4"/>
  <c r="L14" i="4"/>
  <c r="M14" i="4"/>
  <c r="N14" i="4"/>
  <c r="L7" i="4"/>
  <c r="O7" i="4"/>
  <c r="I7" i="4"/>
  <c r="H7" i="4"/>
  <c r="N7" i="4"/>
  <c r="D7" i="4"/>
  <c r="M7" i="4"/>
  <c r="J7" i="4"/>
  <c r="P7" i="4"/>
  <c r="F7" i="4"/>
  <c r="G7" i="4"/>
  <c r="K7" i="4"/>
  <c r="E7" i="4"/>
  <c r="Q8" i="4"/>
  <c r="B6" i="4"/>
  <c r="Q12" i="4"/>
  <c r="O18" i="4"/>
  <c r="P18" i="4"/>
  <c r="P17" i="4"/>
  <c r="O17" i="4"/>
  <c r="N17" i="4"/>
  <c r="Q16" i="4"/>
  <c r="N15" i="4"/>
  <c r="O15" i="4"/>
  <c r="P15" i="4"/>
  <c r="L15" i="4"/>
  <c r="M15" i="4"/>
  <c r="N13" i="4"/>
  <c r="K13" i="4"/>
  <c r="L13" i="4"/>
  <c r="M13" i="4"/>
  <c r="O13" i="4"/>
  <c r="P13" i="4"/>
  <c r="J13" i="4"/>
  <c r="N11" i="4"/>
  <c r="O11" i="4"/>
  <c r="H11" i="4"/>
  <c r="K11" i="4"/>
  <c r="L11" i="4"/>
  <c r="I11" i="4"/>
  <c r="J11" i="4"/>
  <c r="P11" i="4"/>
  <c r="M11" i="4"/>
  <c r="B23" i="4"/>
  <c r="O10" i="4"/>
  <c r="M10" i="4"/>
  <c r="N10" i="4"/>
  <c r="H10" i="4"/>
  <c r="L10" i="4"/>
  <c r="G10" i="4"/>
  <c r="J10" i="4"/>
  <c r="P10" i="4"/>
  <c r="I10" i="4"/>
  <c r="K10" i="4"/>
  <c r="K9" i="4"/>
  <c r="P9" i="4"/>
  <c r="H9" i="4"/>
  <c r="O9" i="4"/>
  <c r="G9" i="4"/>
  <c r="L9" i="4"/>
  <c r="N9" i="4"/>
  <c r="M9" i="4"/>
  <c r="F9" i="4"/>
  <c r="J9" i="4"/>
  <c r="I9" i="4"/>
  <c r="Q17" i="4" l="1"/>
  <c r="Q10" i="4"/>
  <c r="Q13" i="4"/>
  <c r="Q15" i="4"/>
  <c r="Q18" i="4"/>
  <c r="Q9" i="4"/>
  <c r="Q14" i="4"/>
  <c r="Q11" i="4"/>
  <c r="P6" i="4"/>
  <c r="P20" i="4" s="1"/>
  <c r="B27" i="4" s="1"/>
  <c r="I6" i="4"/>
  <c r="I20" i="4" s="1"/>
  <c r="N6" i="4"/>
  <c r="N20" i="4" s="1"/>
  <c r="D6" i="4"/>
  <c r="D20" i="4" s="1"/>
  <c r="H6" i="4"/>
  <c r="H20" i="4" s="1"/>
  <c r="F6" i="4"/>
  <c r="F20" i="4" s="1"/>
  <c r="O6" i="4"/>
  <c r="O20" i="4" s="1"/>
  <c r="L6" i="4"/>
  <c r="L20" i="4" s="1"/>
  <c r="J6" i="4"/>
  <c r="J20" i="4" s="1"/>
  <c r="C6" i="4"/>
  <c r="E6" i="4"/>
  <c r="E20" i="4" s="1"/>
  <c r="G6" i="4"/>
  <c r="G20" i="4" s="1"/>
  <c r="M6" i="4"/>
  <c r="M20" i="4" s="1"/>
  <c r="K6" i="4"/>
  <c r="K20" i="4" s="1"/>
  <c r="Q7" i="4"/>
  <c r="C57" i="2" l="1"/>
  <c r="C27" i="4"/>
  <c r="Q6" i="4"/>
  <c r="Q20" i="4" s="1"/>
  <c r="B25" i="4" s="1"/>
  <c r="C20" i="4"/>
</calcChain>
</file>

<file path=xl/sharedStrings.xml><?xml version="1.0" encoding="utf-8"?>
<sst xmlns="http://schemas.openxmlformats.org/spreadsheetml/2006/main" count="60" uniqueCount="57">
  <si>
    <t>12 Months Ending December 31, 2015</t>
  </si>
  <si>
    <t>Total Cost for Utah</t>
  </si>
  <si>
    <t>Cost Related to Residential</t>
  </si>
  <si>
    <t>Cost Related to Schedule 23</t>
  </si>
  <si>
    <t>Cost Related to Schedule 6</t>
  </si>
  <si>
    <t>Cost Related to Schedule 8</t>
  </si>
  <si>
    <t>Cost Related to Schedule 10</t>
  </si>
  <si>
    <t>Metering Cost Related to Utah Net Metering Program</t>
  </si>
  <si>
    <t>Estimated Incremental Cost of Reprogramming Meters</t>
  </si>
  <si>
    <t>Total</t>
  </si>
  <si>
    <t>FERC Account</t>
  </si>
  <si>
    <t>Account 370 - Gross Plant</t>
  </si>
  <si>
    <t>Account 108370 - Accumulated Depreciation</t>
  </si>
  <si>
    <t>Account 403 - Depreciation Expense</t>
  </si>
  <si>
    <t>Depreciation Expense</t>
  </si>
  <si>
    <t>Reprogramming Cost Expense in 2015</t>
  </si>
  <si>
    <t>Description</t>
  </si>
  <si>
    <t>N/A</t>
  </si>
  <si>
    <t xml:space="preserve">Percent of Meters to Reprogram versus Replace </t>
  </si>
  <si>
    <t>Metering Depreciation Related to Utah Net Metering Program</t>
  </si>
  <si>
    <t>Depreciation Rates:</t>
  </si>
  <si>
    <t>Notes</t>
  </si>
  <si>
    <t>For non-residential customers, the meter is therefore either replaced or reprogrammed.  The proportions that were reprogrammed versus replaced for each</t>
  </si>
  <si>
    <t>non-residential customer class are assumed to be the same as the proportions of meters currently in place that are capable of being reprogrammed or which</t>
  </si>
  <si>
    <t>would have to be replaced.  To determine meter reprogramming expense for 2015, the number of interconnections during 2015 are multiplied by the estimated</t>
  </si>
  <si>
    <t>proportion of meters that need to be reprogrammed which are multiplied by the estimated cost of reprogramming.</t>
  </si>
  <si>
    <t>To determine gross meter plant, the number of installed meters for each year are multiplied by the cost of a meter capable of measuring bi-directional energy</t>
  </si>
  <si>
    <t>To determine accumulated depreciation for meters, the capital for each year is depreciated by the currently effective depreciation rates for each year and</t>
  </si>
  <si>
    <t xml:space="preserve">Depreciation expense is determined from the depreciation in 2015.
</t>
  </si>
  <si>
    <t>To measure the bi-directional flow of energy for a net metering customer, the meter for residential customers is replaced.  Some of the meters installed for</t>
  </si>
  <si>
    <t>non-residential customers may be capable of measuring bi-directional flows of energy, but need to be reprogrammed to do so.</t>
  </si>
  <si>
    <t>Year End</t>
  </si>
  <si>
    <t>13-month average</t>
  </si>
  <si>
    <t>flows for the year and summed across all years from 2002 through 2015. Data reflects a 13 month average, as is used in the results of operations reports.</t>
  </si>
  <si>
    <t>summed across all years. Data reflects a 13 month average, as is used in the results of operations reports.</t>
  </si>
  <si>
    <t>Meters Gross Plant (13-month average)</t>
  </si>
  <si>
    <t>Accumulated Depreciation (13-month average)</t>
  </si>
  <si>
    <t>Accumulated Deferred Income Tax Balance (ADIT)</t>
  </si>
  <si>
    <t>Tax Data:</t>
  </si>
  <si>
    <t>SCHMAT</t>
  </si>
  <si>
    <t>SCHMDT</t>
  </si>
  <si>
    <t>282 ADIT</t>
  </si>
  <si>
    <t>Plant in</t>
  </si>
  <si>
    <t>Book</t>
  </si>
  <si>
    <t>Tax</t>
  </si>
  <si>
    <t>Def Inc</t>
  </si>
  <si>
    <t>13-month</t>
  </si>
  <si>
    <t>Service</t>
  </si>
  <si>
    <t>Depreciation</t>
  </si>
  <si>
    <t>Tax Exp</t>
  </si>
  <si>
    <t>Average</t>
  </si>
  <si>
    <t>2002 through 2004</t>
  </si>
  <si>
    <t>2005 through 2007</t>
  </si>
  <si>
    <t>2008 through 2010</t>
  </si>
  <si>
    <t>2011 through 2013</t>
  </si>
  <si>
    <t>2014 through 2015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</si>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</sst>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Estimated Incremental Metering Capital Cost in &quot;#"/>
    <numFmt numFmtId="167" formatCode="_(* #,##0_);_(* \(#,##0\);_(* &quot;-&quot;??_);_(@_)"/>
    <numFmt numFmtId="168" formatCode="&quot;Meter Capital Cost per Installation in &quot;#"/>
    <numFmt numFmtId="169" formatCode="&quot;Interconnections in &quot;#"/>
    <numFmt numFmtId="170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0" fillId="0" borderId="0" xfId="0" applyNumberFormat="1"/>
    <xf numFmtId="166" fontId="0" fillId="0" borderId="0" xfId="0" applyNumberFormat="1" applyAlignment="1">
      <alignment horizontal="left"/>
    </xf>
    <xf numFmtId="165" fontId="0" fillId="0" borderId="0" xfId="0" applyNumberFormat="1"/>
    <xf numFmtId="166" fontId="0" fillId="0" borderId="0" xfId="0" applyNumberFormat="1"/>
    <xf numFmtId="44" fontId="0" fillId="0" borderId="0" xfId="2" applyFont="1"/>
    <xf numFmtId="7" fontId="0" fillId="0" borderId="0" xfId="2" applyNumberFormat="1" applyFont="1"/>
    <xf numFmtId="167" fontId="1" fillId="0" borderId="0" xfId="1" applyNumberFormat="1" applyFont="1"/>
    <xf numFmtId="167" fontId="0" fillId="0" borderId="0" xfId="1" applyNumberFormat="1" applyFont="1"/>
    <xf numFmtId="9" fontId="0" fillId="0" borderId="0" xfId="5" applyFont="1"/>
    <xf numFmtId="168" fontId="0" fillId="0" borderId="0" xfId="0" applyNumberFormat="1" applyAlignment="1">
      <alignment horizontal="left"/>
    </xf>
    <xf numFmtId="14" fontId="0" fillId="0" borderId="3" xfId="0" quotePrefix="1" applyNumberFormat="1" applyBorder="1"/>
    <xf numFmtId="10" fontId="0" fillId="0" borderId="4" xfId="5" applyNumberFormat="1" applyFont="1" applyBorder="1"/>
    <xf numFmtId="10" fontId="0" fillId="0" borderId="0" xfId="5" applyNumberFormat="1" applyFont="1"/>
    <xf numFmtId="0" fontId="0" fillId="0" borderId="5" xfId="0" applyBorder="1"/>
    <xf numFmtId="0" fontId="0" fillId="0" borderId="0" xfId="0" applyBorder="1"/>
    <xf numFmtId="14" fontId="0" fillId="0" borderId="0" xfId="0" quotePrefix="1" applyNumberFormat="1" applyBorder="1"/>
    <xf numFmtId="10" fontId="0" fillId="0" borderId="6" xfId="5" applyNumberFormat="1" applyFont="1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/>
    <xf numFmtId="10" fontId="0" fillId="0" borderId="9" xfId="5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3" xfId="0" applyNumberFormat="1" applyBorder="1"/>
    <xf numFmtId="164" fontId="0" fillId="0" borderId="1" xfId="0" applyNumberFormat="1" applyBorder="1"/>
    <xf numFmtId="165" fontId="0" fillId="0" borderId="0" xfId="0" applyNumberFormat="1" applyFill="1"/>
    <xf numFmtId="0" fontId="0" fillId="0" borderId="0" xfId="0" applyFill="1"/>
    <xf numFmtId="169" fontId="0" fillId="0" borderId="0" xfId="0" applyNumberFormat="1" applyAlignment="1">
      <alignment horizontal="left"/>
    </xf>
    <xf numFmtId="44" fontId="2" fillId="0" borderId="0" xfId="2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0" fillId="0" borderId="0" xfId="0" applyFont="1"/>
    <xf numFmtId="165" fontId="0" fillId="0" borderId="0" xfId="0" applyNumberFormat="1" applyBorder="1"/>
    <xf numFmtId="170" fontId="0" fillId="0" borderId="0" xfId="2" applyNumberFormat="1" applyFont="1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13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Comma" xfId="1" builtinId="3"/>
    <cellStyle name="Currency" xfId="2" builtinId="4"/>
    <cellStyle name="Currency 2" xfId="3"/>
    <cellStyle name="Normal" xfId="0" builtinId="0"/>
    <cellStyle name="Normal 2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view="pageBreakPreview" topLeftCell="A19" zoomScale="55" zoomScaleNormal="100" zoomScaleSheetLayoutView="55" workbookViewId="0">
      <selection activeCell="F59" sqref="F59"/>
    </sheetView>
  </sheetViews>
  <sheetFormatPr defaultRowHeight="15" x14ac:dyDescent="0.25"/>
  <cols>
    <col min="1" max="1" width="52.5703125" customWidth="1"/>
    <col min="2" max="2" width="11" customWidth="1"/>
    <col min="3" max="3" width="15.5703125" customWidth="1"/>
    <col min="4" max="8" width="15" style="6" bestFit="1" customWidth="1"/>
  </cols>
  <sheetData>
    <row r="1" spans="1:8" x14ac:dyDescent="0.25">
      <c r="A1" s="1" t="s">
        <v>7</v>
      </c>
      <c r="B1" s="1"/>
    </row>
    <row r="2" spans="1:8" x14ac:dyDescent="0.25">
      <c r="A2" s="1" t="s">
        <v>0</v>
      </c>
      <c r="B2" s="1"/>
    </row>
    <row r="5" spans="1:8" ht="30" x14ac:dyDescent="0.25">
      <c r="A5" s="1" t="s">
        <v>16</v>
      </c>
      <c r="B5" s="30" t="s">
        <v>10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</row>
    <row r="6" spans="1:8" x14ac:dyDescent="0.25">
      <c r="A6" t="s">
        <v>8</v>
      </c>
      <c r="C6" s="4"/>
      <c r="D6" s="6" t="s">
        <v>17</v>
      </c>
      <c r="E6" s="7">
        <v>237</v>
      </c>
      <c r="F6" s="7">
        <v>237</v>
      </c>
      <c r="G6" s="7">
        <v>237</v>
      </c>
      <c r="H6" s="7">
        <v>237</v>
      </c>
    </row>
    <row r="7" spans="1:8" x14ac:dyDescent="0.25">
      <c r="A7" t="s">
        <v>18</v>
      </c>
      <c r="C7" s="4"/>
      <c r="D7" s="10">
        <v>0</v>
      </c>
      <c r="E7" s="10">
        <v>0.2</v>
      </c>
      <c r="F7" s="10">
        <v>0.47</v>
      </c>
      <c r="G7" s="10">
        <v>0.43</v>
      </c>
      <c r="H7" s="10">
        <v>0.04</v>
      </c>
    </row>
    <row r="8" spans="1:8" x14ac:dyDescent="0.25">
      <c r="C8" s="4"/>
      <c r="D8" s="7"/>
      <c r="E8"/>
      <c r="F8" s="7"/>
      <c r="G8" s="7"/>
      <c r="H8" s="7"/>
    </row>
    <row r="9" spans="1:8" x14ac:dyDescent="0.25">
      <c r="A9" s="29">
        <v>2002</v>
      </c>
      <c r="B9" s="3"/>
      <c r="C9" s="4"/>
      <c r="D9" s="8">
        <v>1</v>
      </c>
      <c r="E9" s="8">
        <v>0</v>
      </c>
      <c r="F9" s="8">
        <v>0</v>
      </c>
      <c r="G9" s="8">
        <v>0</v>
      </c>
      <c r="H9" s="8">
        <v>0</v>
      </c>
    </row>
    <row r="10" spans="1:8" x14ac:dyDescent="0.25">
      <c r="A10" s="29">
        <f>A9+1</f>
        <v>2003</v>
      </c>
      <c r="B10" s="3"/>
      <c r="C10" s="4"/>
      <c r="D10" s="8">
        <v>4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29">
        <f t="shared" ref="A11:A22" si="0">A10+1</f>
        <v>2004</v>
      </c>
      <c r="B11" s="3"/>
      <c r="C11" s="4"/>
      <c r="D11" s="8">
        <v>3</v>
      </c>
      <c r="E11" s="8">
        <v>1</v>
      </c>
      <c r="F11" s="8">
        <v>0</v>
      </c>
      <c r="G11" s="8">
        <v>0</v>
      </c>
      <c r="H11" s="8">
        <v>0</v>
      </c>
    </row>
    <row r="12" spans="1:8" x14ac:dyDescent="0.25">
      <c r="A12" s="29">
        <f t="shared" si="0"/>
        <v>2005</v>
      </c>
      <c r="B12" s="3"/>
      <c r="C12" s="4"/>
      <c r="D12" s="8">
        <v>49</v>
      </c>
      <c r="E12" s="8">
        <v>2</v>
      </c>
      <c r="F12" s="8">
        <v>0</v>
      </c>
      <c r="G12" s="8">
        <v>0</v>
      </c>
      <c r="H12" s="8">
        <v>1</v>
      </c>
    </row>
    <row r="13" spans="1:8" x14ac:dyDescent="0.25">
      <c r="A13" s="29">
        <f t="shared" si="0"/>
        <v>2006</v>
      </c>
      <c r="B13" s="3"/>
      <c r="C13" s="4"/>
      <c r="D13" s="8">
        <v>14</v>
      </c>
      <c r="E13" s="8">
        <v>0</v>
      </c>
      <c r="F13" s="8">
        <v>0</v>
      </c>
      <c r="G13" s="8">
        <v>0</v>
      </c>
      <c r="H13" s="8">
        <v>0</v>
      </c>
    </row>
    <row r="14" spans="1:8" x14ac:dyDescent="0.25">
      <c r="A14" s="29">
        <f>A13+1</f>
        <v>2007</v>
      </c>
      <c r="B14" s="3"/>
      <c r="C14" s="4"/>
      <c r="D14" s="8">
        <v>60</v>
      </c>
      <c r="E14" s="8">
        <v>3</v>
      </c>
      <c r="F14" s="8">
        <v>1</v>
      </c>
      <c r="G14" s="8">
        <v>0</v>
      </c>
      <c r="H14" s="8">
        <v>0</v>
      </c>
    </row>
    <row r="15" spans="1:8" x14ac:dyDescent="0.25">
      <c r="A15" s="29">
        <f t="shared" si="0"/>
        <v>2008</v>
      </c>
      <c r="B15" s="3"/>
      <c r="C15" s="4"/>
      <c r="D15" s="8">
        <v>184</v>
      </c>
      <c r="E15" s="8">
        <v>29</v>
      </c>
      <c r="F15" s="8">
        <v>0</v>
      </c>
      <c r="G15" s="8">
        <v>0</v>
      </c>
      <c r="H15" s="8">
        <v>0</v>
      </c>
    </row>
    <row r="16" spans="1:8" x14ac:dyDescent="0.25">
      <c r="A16" s="29">
        <f t="shared" si="0"/>
        <v>2009</v>
      </c>
      <c r="B16" s="3"/>
      <c r="C16" s="4"/>
      <c r="D16" s="8">
        <v>112</v>
      </c>
      <c r="E16" s="8">
        <v>13</v>
      </c>
      <c r="F16" s="8">
        <v>7</v>
      </c>
      <c r="G16" s="8">
        <v>1</v>
      </c>
      <c r="H16" s="8">
        <v>0</v>
      </c>
    </row>
    <row r="17" spans="1:8" x14ac:dyDescent="0.25">
      <c r="A17" s="29">
        <f t="shared" si="0"/>
        <v>2010</v>
      </c>
      <c r="B17" s="3"/>
      <c r="C17" s="4"/>
      <c r="D17" s="8">
        <v>198</v>
      </c>
      <c r="E17" s="8">
        <v>17</v>
      </c>
      <c r="F17" s="8">
        <v>18</v>
      </c>
      <c r="G17" s="8">
        <v>0</v>
      </c>
      <c r="H17" s="8">
        <v>0</v>
      </c>
    </row>
    <row r="18" spans="1:8" x14ac:dyDescent="0.25">
      <c r="A18" s="29">
        <f t="shared" si="0"/>
        <v>2011</v>
      </c>
      <c r="B18" s="3"/>
      <c r="C18" s="4"/>
      <c r="D18" s="8">
        <v>274</v>
      </c>
      <c r="E18" s="8">
        <v>31</v>
      </c>
      <c r="F18" s="8">
        <v>30</v>
      </c>
      <c r="G18" s="8">
        <v>0</v>
      </c>
      <c r="H18" s="8">
        <v>0</v>
      </c>
    </row>
    <row r="19" spans="1:8" x14ac:dyDescent="0.25">
      <c r="A19" s="29">
        <f t="shared" si="0"/>
        <v>2012</v>
      </c>
      <c r="B19" s="3"/>
      <c r="C19" s="4"/>
      <c r="D19" s="8">
        <v>393</v>
      </c>
      <c r="E19" s="8">
        <v>25</v>
      </c>
      <c r="F19" s="8">
        <v>24</v>
      </c>
      <c r="G19" s="8">
        <v>3</v>
      </c>
      <c r="H19" s="8">
        <v>1</v>
      </c>
    </row>
    <row r="20" spans="1:8" x14ac:dyDescent="0.25">
      <c r="A20" s="29">
        <f t="shared" si="0"/>
        <v>2013</v>
      </c>
      <c r="B20" s="3"/>
      <c r="C20" s="4"/>
      <c r="D20" s="8">
        <v>607</v>
      </c>
      <c r="E20" s="8">
        <v>46</v>
      </c>
      <c r="F20" s="8">
        <v>29</v>
      </c>
      <c r="G20" s="8">
        <v>2</v>
      </c>
      <c r="H20" s="8">
        <v>0</v>
      </c>
    </row>
    <row r="21" spans="1:8" x14ac:dyDescent="0.25">
      <c r="A21" s="29">
        <f t="shared" si="0"/>
        <v>2014</v>
      </c>
      <c r="B21" s="3"/>
      <c r="C21" s="4"/>
      <c r="D21" s="8">
        <v>1232</v>
      </c>
      <c r="E21" s="8">
        <v>65</v>
      </c>
      <c r="F21" s="8">
        <v>53</v>
      </c>
      <c r="G21" s="8">
        <v>0</v>
      </c>
      <c r="H21" s="8">
        <v>5</v>
      </c>
    </row>
    <row r="22" spans="1:8" x14ac:dyDescent="0.25">
      <c r="A22" s="29">
        <f t="shared" si="0"/>
        <v>2015</v>
      </c>
      <c r="B22" s="3"/>
      <c r="C22" s="4"/>
      <c r="D22" s="8">
        <v>2961</v>
      </c>
      <c r="E22" s="8">
        <v>80</v>
      </c>
      <c r="F22" s="8">
        <v>63</v>
      </c>
      <c r="G22" s="8">
        <v>2</v>
      </c>
      <c r="H22" s="8">
        <v>21</v>
      </c>
    </row>
    <row r="23" spans="1:8" x14ac:dyDescent="0.25">
      <c r="C23" s="4"/>
      <c r="D23" s="7"/>
      <c r="E23"/>
      <c r="F23" s="7"/>
      <c r="G23" s="7"/>
      <c r="H23" s="7"/>
    </row>
    <row r="24" spans="1:8" x14ac:dyDescent="0.25">
      <c r="A24" s="11">
        <v>2002</v>
      </c>
      <c r="B24" s="3"/>
      <c r="C24" s="4"/>
      <c r="D24" s="2">
        <v>162.22900000000001</v>
      </c>
      <c r="E24" s="7">
        <v>353.84000000000003</v>
      </c>
      <c r="F24" s="7">
        <v>419.64416</v>
      </c>
      <c r="G24" s="7">
        <v>506.6</v>
      </c>
      <c r="H24" s="7">
        <v>419.64416</v>
      </c>
    </row>
    <row r="25" spans="1:8" x14ac:dyDescent="0.25">
      <c r="A25" s="11">
        <f>A24+1</f>
        <v>2003</v>
      </c>
      <c r="B25" s="3"/>
      <c r="C25" s="4"/>
      <c r="D25" s="2">
        <v>163.11540000000002</v>
      </c>
      <c r="E25" s="7">
        <v>353.84000000000003</v>
      </c>
      <c r="F25" s="7">
        <v>419.06799999999998</v>
      </c>
      <c r="G25" s="7">
        <v>506.6</v>
      </c>
      <c r="H25" s="7">
        <v>419.06799999999998</v>
      </c>
    </row>
    <row r="26" spans="1:8" x14ac:dyDescent="0.25">
      <c r="A26" s="11">
        <f t="shared" ref="A26:A37" si="1">A25+1</f>
        <v>2004</v>
      </c>
      <c r="B26" s="3"/>
      <c r="C26" s="4"/>
      <c r="D26" s="2">
        <v>163.11540000000002</v>
      </c>
      <c r="E26" s="7">
        <v>353.84000000000003</v>
      </c>
      <c r="F26" s="7">
        <v>419.06799999999998</v>
      </c>
      <c r="G26" s="7">
        <v>506.6</v>
      </c>
      <c r="H26" s="7">
        <v>419.06799999999998</v>
      </c>
    </row>
    <row r="27" spans="1:8" x14ac:dyDescent="0.25">
      <c r="A27" s="11">
        <f t="shared" si="1"/>
        <v>2005</v>
      </c>
      <c r="B27" s="3"/>
      <c r="C27" s="4"/>
      <c r="D27" s="2">
        <v>153.07692</v>
      </c>
      <c r="E27" s="7">
        <v>341.70740000000001</v>
      </c>
      <c r="F27" s="7">
        <v>411.14580000000001</v>
      </c>
      <c r="G27" s="7">
        <v>489.02711999999997</v>
      </c>
      <c r="H27" s="7">
        <v>411.14580000000001</v>
      </c>
    </row>
    <row r="28" spans="1:8" x14ac:dyDescent="0.25">
      <c r="A28" s="11">
        <f t="shared" si="1"/>
        <v>2006</v>
      </c>
      <c r="B28" s="3"/>
      <c r="C28" s="4"/>
      <c r="D28" s="2">
        <v>153.14339999999999</v>
      </c>
      <c r="E28" s="7">
        <v>341.70740000000001</v>
      </c>
      <c r="F28" s="7">
        <v>411.14580000000001</v>
      </c>
      <c r="G28" s="7">
        <v>489.02711999999997</v>
      </c>
      <c r="H28" s="7">
        <v>411.14580000000001</v>
      </c>
    </row>
    <row r="29" spans="1:8" x14ac:dyDescent="0.25">
      <c r="A29" s="11">
        <f>A28+1</f>
        <v>2007</v>
      </c>
      <c r="B29" s="3"/>
      <c r="C29" s="4"/>
      <c r="D29" s="2">
        <v>176.24520000000001</v>
      </c>
      <c r="E29" s="2">
        <v>341.70740000000001</v>
      </c>
      <c r="F29" s="2">
        <v>411.14580000000001</v>
      </c>
      <c r="G29" s="2">
        <v>489.02711999999997</v>
      </c>
      <c r="H29" s="2">
        <v>411.14580000000001</v>
      </c>
    </row>
    <row r="30" spans="1:8" x14ac:dyDescent="0.25">
      <c r="A30" s="11">
        <f t="shared" si="1"/>
        <v>2008</v>
      </c>
      <c r="B30" s="3"/>
      <c r="C30" s="4"/>
      <c r="D30" s="2">
        <v>188.31131999999999</v>
      </c>
      <c r="E30" s="2">
        <v>341.70740000000001</v>
      </c>
      <c r="F30" s="2">
        <v>411.14580000000001</v>
      </c>
      <c r="G30" s="2">
        <v>489.02711999999997</v>
      </c>
      <c r="H30" s="2">
        <v>411.14580000000001</v>
      </c>
    </row>
    <row r="31" spans="1:8" x14ac:dyDescent="0.25">
      <c r="A31" s="11">
        <f t="shared" si="1"/>
        <v>2009</v>
      </c>
      <c r="B31" s="3"/>
      <c r="C31" s="4"/>
      <c r="D31" s="2">
        <v>188.31131999999999</v>
      </c>
      <c r="E31" s="2">
        <v>341.70740000000001</v>
      </c>
      <c r="F31" s="2">
        <v>411.14580000000001</v>
      </c>
      <c r="G31" s="2">
        <v>489.02711999999997</v>
      </c>
      <c r="H31" s="2">
        <v>411.14580000000001</v>
      </c>
    </row>
    <row r="32" spans="1:8" x14ac:dyDescent="0.25">
      <c r="A32" s="11">
        <f t="shared" si="1"/>
        <v>2010</v>
      </c>
      <c r="B32" s="3"/>
      <c r="C32" s="4"/>
      <c r="D32" s="2">
        <v>188.31131999999999</v>
      </c>
      <c r="E32" s="2">
        <v>341.70740000000001</v>
      </c>
      <c r="F32" s="2">
        <v>411.14580000000001</v>
      </c>
      <c r="G32" s="2">
        <v>489.02711999999997</v>
      </c>
      <c r="H32" s="2">
        <v>411.14580000000001</v>
      </c>
    </row>
    <row r="33" spans="1:8" x14ac:dyDescent="0.25">
      <c r="A33" s="11">
        <f t="shared" si="1"/>
        <v>2011</v>
      </c>
      <c r="B33" s="3"/>
      <c r="C33" s="4"/>
      <c r="D33" s="2">
        <v>188.31131999999999</v>
      </c>
      <c r="E33" s="2">
        <v>364.92</v>
      </c>
      <c r="F33" s="2">
        <v>417.96000000000004</v>
      </c>
      <c r="G33" s="2">
        <v>451.20000000000005</v>
      </c>
      <c r="H33" s="2">
        <v>417.96000000000004</v>
      </c>
    </row>
    <row r="34" spans="1:8" x14ac:dyDescent="0.25">
      <c r="A34" s="11">
        <f t="shared" si="1"/>
        <v>2012</v>
      </c>
      <c r="B34" s="3"/>
      <c r="C34" s="4"/>
      <c r="D34" s="2">
        <v>188.31131999999999</v>
      </c>
      <c r="E34" s="2">
        <v>364.92</v>
      </c>
      <c r="F34" s="2">
        <v>417.96000000000004</v>
      </c>
      <c r="G34" s="2">
        <v>451.20000000000005</v>
      </c>
      <c r="H34" s="2">
        <v>417.96000000000004</v>
      </c>
    </row>
    <row r="35" spans="1:8" x14ac:dyDescent="0.25">
      <c r="A35" s="11">
        <f t="shared" si="1"/>
        <v>2013</v>
      </c>
      <c r="B35" s="3"/>
      <c r="C35" s="4"/>
      <c r="D35" s="2">
        <v>188.31131999999999</v>
      </c>
      <c r="E35" s="2">
        <v>364.92</v>
      </c>
      <c r="F35" s="2">
        <v>417.96000000000004</v>
      </c>
      <c r="G35" s="2">
        <v>451.20000000000005</v>
      </c>
      <c r="H35" s="2">
        <v>417.96000000000004</v>
      </c>
    </row>
    <row r="36" spans="1:8" x14ac:dyDescent="0.25">
      <c r="A36" s="11">
        <f t="shared" si="1"/>
        <v>2014</v>
      </c>
      <c r="B36" s="3"/>
      <c r="C36" s="4"/>
      <c r="D36" s="2">
        <v>188.31131999999999</v>
      </c>
      <c r="E36" s="2">
        <v>364.92</v>
      </c>
      <c r="F36" s="2">
        <v>417.96000000000004</v>
      </c>
      <c r="G36" s="2">
        <v>451.20000000000005</v>
      </c>
      <c r="H36" s="2">
        <v>417.96000000000004</v>
      </c>
    </row>
    <row r="37" spans="1:8" x14ac:dyDescent="0.25">
      <c r="A37" s="11">
        <f t="shared" si="1"/>
        <v>2015</v>
      </c>
      <c r="B37" s="3"/>
      <c r="C37" s="4"/>
      <c r="D37" s="2">
        <v>188.31131999999999</v>
      </c>
      <c r="E37" s="2">
        <v>364.92</v>
      </c>
      <c r="F37" s="2">
        <v>417.96000000000004</v>
      </c>
      <c r="G37" s="2">
        <v>451.20000000000005</v>
      </c>
      <c r="H37" s="2">
        <v>417.96000000000004</v>
      </c>
    </row>
    <row r="38" spans="1:8" x14ac:dyDescent="0.25">
      <c r="A38" s="3"/>
      <c r="B38" s="3"/>
    </row>
    <row r="39" spans="1:8" x14ac:dyDescent="0.25">
      <c r="A39" s="3">
        <v>2002</v>
      </c>
      <c r="B39" s="5"/>
      <c r="C39" s="2">
        <f>SUM(D39:H39)</f>
        <v>162.22900000000001</v>
      </c>
      <c r="D39" s="2">
        <f>ROUND((1-D$7)*'Page 1&amp;2'!D9,0)*D24</f>
        <v>162.22900000000001</v>
      </c>
      <c r="E39" s="2">
        <f>ROUND((1-E$7)*'Page 1&amp;2'!E9,0)*E24</f>
        <v>0</v>
      </c>
      <c r="F39" s="2">
        <f>ROUND((1-F$7)*'Page 1&amp;2'!F9,0)*F24</f>
        <v>0</v>
      </c>
      <c r="G39" s="2">
        <f>ROUND((1-G$7)*'Page 1&amp;2'!G9,0)*G24</f>
        <v>0</v>
      </c>
      <c r="H39" s="2">
        <f>ROUND((1-H$7)*'Page 1&amp;2'!H9,0)*H24</f>
        <v>0</v>
      </c>
    </row>
    <row r="40" spans="1:8" x14ac:dyDescent="0.25">
      <c r="A40" s="3">
        <f>A39+1</f>
        <v>2003</v>
      </c>
      <c r="B40" s="5"/>
      <c r="C40" s="2">
        <f t="shared" ref="C40:C52" si="2">SUM(D40:H40)</f>
        <v>652.46160000000009</v>
      </c>
      <c r="D40" s="2">
        <f>ROUND((1-D$7)*'Page 1&amp;2'!D10,0)*D25</f>
        <v>652.46160000000009</v>
      </c>
      <c r="E40" s="2">
        <f>ROUND((1-E$7)*'Page 1&amp;2'!E10,0)*E25</f>
        <v>0</v>
      </c>
      <c r="F40" s="2">
        <f>ROUND((1-F$7)*'Page 1&amp;2'!F10,0)*F25</f>
        <v>0</v>
      </c>
      <c r="G40" s="2">
        <f>ROUND((1-G$7)*'Page 1&amp;2'!G10,0)*G25</f>
        <v>0</v>
      </c>
      <c r="H40" s="2">
        <f>ROUND((1-H$7)*'Page 1&amp;2'!H10,0)*H25</f>
        <v>0</v>
      </c>
    </row>
    <row r="41" spans="1:8" x14ac:dyDescent="0.25">
      <c r="A41" s="3">
        <f t="shared" ref="A41:A52" si="3">A40+1</f>
        <v>2004</v>
      </c>
      <c r="B41" s="5"/>
      <c r="C41" s="2">
        <f t="shared" si="2"/>
        <v>843.1862000000001</v>
      </c>
      <c r="D41" s="2">
        <f>ROUND((1-D$7)*'Page 1&amp;2'!D11,0)*D26</f>
        <v>489.34620000000007</v>
      </c>
      <c r="E41" s="2">
        <f>ROUND((1-E$7)*'Page 1&amp;2'!E11,0)*E26</f>
        <v>353.84000000000003</v>
      </c>
      <c r="F41" s="2">
        <f>ROUND((1-F$7)*'Page 1&amp;2'!F11,0)*F26</f>
        <v>0</v>
      </c>
      <c r="G41" s="2">
        <f>ROUND((1-G$7)*'Page 1&amp;2'!G11,0)*G26</f>
        <v>0</v>
      </c>
      <c r="H41" s="2">
        <f>ROUND((1-H$7)*'Page 1&amp;2'!H11,0)*H26</f>
        <v>0</v>
      </c>
    </row>
    <row r="42" spans="1:8" x14ac:dyDescent="0.25">
      <c r="A42" s="3">
        <f t="shared" si="3"/>
        <v>2005</v>
      </c>
      <c r="B42" s="5"/>
      <c r="C42" s="2">
        <f t="shared" si="2"/>
        <v>8595.3296800000007</v>
      </c>
      <c r="D42" s="2">
        <f>ROUND((1-D$7)*'Page 1&amp;2'!D12,0)*D27</f>
        <v>7500.76908</v>
      </c>
      <c r="E42" s="2">
        <f>ROUND((1-E$7)*'Page 1&amp;2'!E12,0)*E27</f>
        <v>683.41480000000001</v>
      </c>
      <c r="F42" s="2">
        <f>ROUND((1-F$7)*'Page 1&amp;2'!F12,0)*F27</f>
        <v>0</v>
      </c>
      <c r="G42" s="2">
        <f>ROUND((1-G$7)*'Page 1&amp;2'!G12,0)*G27</f>
        <v>0</v>
      </c>
      <c r="H42" s="2">
        <f>ROUND((1-H$7)*'Page 1&amp;2'!H12,0)*H27</f>
        <v>411.14580000000001</v>
      </c>
    </row>
    <row r="43" spans="1:8" x14ac:dyDescent="0.25">
      <c r="A43" s="3">
        <f t="shared" si="3"/>
        <v>2006</v>
      </c>
      <c r="C43" s="2">
        <f t="shared" si="2"/>
        <v>2144.0075999999999</v>
      </c>
      <c r="D43" s="2">
        <f>ROUND((1-D$7)*'Page 1&amp;2'!D13,0)*D28</f>
        <v>2144.0075999999999</v>
      </c>
      <c r="E43" s="2">
        <f>ROUND((1-E$7)*'Page 1&amp;2'!E13,0)*E28</f>
        <v>0</v>
      </c>
      <c r="F43" s="2">
        <f>ROUND((1-F$7)*'Page 1&amp;2'!F13,0)*F28</f>
        <v>0</v>
      </c>
      <c r="G43" s="2">
        <f>ROUND((1-G$7)*'Page 1&amp;2'!G13,0)*G28</f>
        <v>0</v>
      </c>
      <c r="H43" s="2">
        <f>ROUND((1-H$7)*'Page 1&amp;2'!H13,0)*H28</f>
        <v>0</v>
      </c>
    </row>
    <row r="44" spans="1:8" x14ac:dyDescent="0.25">
      <c r="A44" s="3">
        <f>A43+1</f>
        <v>2007</v>
      </c>
      <c r="C44" s="2">
        <f t="shared" si="2"/>
        <v>11669.272600000002</v>
      </c>
      <c r="D44" s="2">
        <f>ROUND((1-D$7)*'Page 1&amp;2'!D14,0)*D29</f>
        <v>10574.712000000001</v>
      </c>
      <c r="E44" s="2">
        <f>ROUND((1-E$7)*'Page 1&amp;2'!E14,0)*E29</f>
        <v>683.41480000000001</v>
      </c>
      <c r="F44" s="2">
        <f>ROUND((1-F$7)*'Page 1&amp;2'!F14,0)*F29</f>
        <v>411.14580000000001</v>
      </c>
      <c r="G44" s="2">
        <f>ROUND((1-G$7)*'Page 1&amp;2'!G14,0)*G29</f>
        <v>0</v>
      </c>
      <c r="H44" s="2">
        <f>ROUND((1-H$7)*'Page 1&amp;2'!H14,0)*H29</f>
        <v>0</v>
      </c>
    </row>
    <row r="45" spans="1:8" x14ac:dyDescent="0.25">
      <c r="A45" s="3">
        <f t="shared" si="3"/>
        <v>2008</v>
      </c>
      <c r="C45" s="2">
        <f t="shared" si="2"/>
        <v>42508.553079999998</v>
      </c>
      <c r="D45" s="2">
        <f>ROUND((1-D$7)*'Page 1&amp;2'!D15,0)*D30</f>
        <v>34649.282879999999</v>
      </c>
      <c r="E45" s="2">
        <f>ROUND((1-E$7)*'Page 1&amp;2'!E15,0)*E30</f>
        <v>7859.2701999999999</v>
      </c>
      <c r="F45" s="2">
        <f>ROUND((1-F$7)*'Page 1&amp;2'!F15,0)*F30</f>
        <v>0</v>
      </c>
      <c r="G45" s="2">
        <f>ROUND((1-G$7)*'Page 1&amp;2'!G15,0)*G30</f>
        <v>0</v>
      </c>
      <c r="H45" s="2">
        <f>ROUND((1-H$7)*'Page 1&amp;2'!H15,0)*H30</f>
        <v>0</v>
      </c>
    </row>
    <row r="46" spans="1:8" x14ac:dyDescent="0.25">
      <c r="A46" s="3">
        <f t="shared" si="3"/>
        <v>2009</v>
      </c>
      <c r="C46" s="2">
        <f t="shared" si="2"/>
        <v>26641.552159999999</v>
      </c>
      <c r="D46" s="2">
        <f>ROUND((1-D$7)*'Page 1&amp;2'!D16,0)*D31</f>
        <v>21090.867839999999</v>
      </c>
      <c r="E46" s="2">
        <f>ROUND((1-E$7)*'Page 1&amp;2'!E16,0)*E31</f>
        <v>3417.0740000000001</v>
      </c>
      <c r="F46" s="2">
        <f>ROUND((1-F$7)*'Page 1&amp;2'!F16,0)*F31</f>
        <v>1644.5832</v>
      </c>
      <c r="G46" s="2">
        <f>ROUND((1-G$7)*'Page 1&amp;2'!G16,0)*G31</f>
        <v>489.02711999999997</v>
      </c>
      <c r="H46" s="2">
        <f>ROUND((1-H$7)*'Page 1&amp;2'!H16,0)*H31</f>
        <v>0</v>
      </c>
    </row>
    <row r="47" spans="1:8" x14ac:dyDescent="0.25">
      <c r="A47" s="3">
        <f t="shared" si="3"/>
        <v>2010</v>
      </c>
      <c r="C47" s="2">
        <f t="shared" si="2"/>
        <v>46181.002959999998</v>
      </c>
      <c r="D47" s="2">
        <f>ROUND((1-D$7)*'Page 1&amp;2'!D17,0)*D32</f>
        <v>37285.641360000001</v>
      </c>
      <c r="E47" s="2">
        <f>ROUND((1-E$7)*'Page 1&amp;2'!E17,0)*E32</f>
        <v>4783.9035999999996</v>
      </c>
      <c r="F47" s="2">
        <f>ROUND((1-F$7)*'Page 1&amp;2'!F17,0)*F32</f>
        <v>4111.4580000000005</v>
      </c>
      <c r="G47" s="2">
        <f>ROUND((1-G$7)*'Page 1&amp;2'!G17,0)*G32</f>
        <v>0</v>
      </c>
      <c r="H47" s="2">
        <f>ROUND((1-H$7)*'Page 1&amp;2'!H17,0)*H32</f>
        <v>0</v>
      </c>
    </row>
    <row r="48" spans="1:8" x14ac:dyDescent="0.25">
      <c r="A48" s="3">
        <f t="shared" si="3"/>
        <v>2011</v>
      </c>
      <c r="C48" s="2">
        <f t="shared" si="2"/>
        <v>67407.66167999999</v>
      </c>
      <c r="D48" s="2">
        <f>ROUND((1-D$7)*'Page 1&amp;2'!D18,0)*D33</f>
        <v>51597.301679999997</v>
      </c>
      <c r="E48" s="2">
        <f>ROUND((1-E$7)*'Page 1&amp;2'!E18,0)*E33</f>
        <v>9123</v>
      </c>
      <c r="F48" s="2">
        <f>ROUND((1-F$7)*'Page 1&amp;2'!F18,0)*F33</f>
        <v>6687.3600000000006</v>
      </c>
      <c r="G48" s="2">
        <f>ROUND((1-G$7)*'Page 1&amp;2'!G18,0)*G33</f>
        <v>0</v>
      </c>
      <c r="H48" s="2">
        <f>ROUND((1-H$7)*'Page 1&amp;2'!H18,0)*H33</f>
        <v>0</v>
      </c>
    </row>
    <row r="49" spans="1:8" x14ac:dyDescent="0.25">
      <c r="A49" s="3">
        <f t="shared" si="3"/>
        <v>2012</v>
      </c>
      <c r="C49" s="2">
        <f t="shared" si="2"/>
        <v>88058.588759999984</v>
      </c>
      <c r="D49" s="2">
        <f>ROUND((1-D$7)*'Page 1&amp;2'!D19,0)*D34</f>
        <v>74006.348759999993</v>
      </c>
      <c r="E49" s="2">
        <f>ROUND((1-E$7)*'Page 1&amp;2'!E19,0)*E34</f>
        <v>7298.4000000000005</v>
      </c>
      <c r="F49" s="2">
        <f>ROUND((1-F$7)*'Page 1&amp;2'!F19,0)*F34</f>
        <v>5433.4800000000005</v>
      </c>
      <c r="G49" s="2">
        <f>ROUND((1-G$7)*'Page 1&amp;2'!G19,0)*G34</f>
        <v>902.40000000000009</v>
      </c>
      <c r="H49" s="2">
        <f>ROUND((1-H$7)*'Page 1&amp;2'!H19,0)*H34</f>
        <v>417.96000000000004</v>
      </c>
    </row>
    <row r="50" spans="1:8" x14ac:dyDescent="0.25">
      <c r="A50" s="3">
        <f t="shared" si="3"/>
        <v>2013</v>
      </c>
      <c r="C50" s="2">
        <f t="shared" si="2"/>
        <v>134527.61124</v>
      </c>
      <c r="D50" s="2">
        <f>ROUND((1-D$7)*'Page 1&amp;2'!D20,0)*D35</f>
        <v>114304.97124</v>
      </c>
      <c r="E50" s="2">
        <f>ROUND((1-E$7)*'Page 1&amp;2'!E20,0)*E35</f>
        <v>13502.04</v>
      </c>
      <c r="F50" s="2">
        <f>ROUND((1-F$7)*'Page 1&amp;2'!F20,0)*F35</f>
        <v>6269.4000000000005</v>
      </c>
      <c r="G50" s="2">
        <f>ROUND((1-G$7)*'Page 1&amp;2'!G20,0)*G35</f>
        <v>451.20000000000005</v>
      </c>
      <c r="H50" s="2">
        <f>ROUND((1-H$7)*'Page 1&amp;2'!H20,0)*H35</f>
        <v>0</v>
      </c>
    </row>
    <row r="51" spans="1:8" x14ac:dyDescent="0.25">
      <c r="A51" s="3">
        <f t="shared" si="3"/>
        <v>2014</v>
      </c>
      <c r="C51" s="2">
        <f t="shared" si="2"/>
        <v>264768.06623999996</v>
      </c>
      <c r="D51" s="2">
        <f>ROUND((1-D$7)*'Page 1&amp;2'!D21,0)*D36</f>
        <v>231999.54624</v>
      </c>
      <c r="E51" s="2">
        <f>ROUND((1-E$7)*'Page 1&amp;2'!E21,0)*E36</f>
        <v>18975.84</v>
      </c>
      <c r="F51" s="2">
        <f>ROUND((1-F$7)*'Page 1&amp;2'!F21,0)*F36</f>
        <v>11702.880000000001</v>
      </c>
      <c r="G51" s="2">
        <f>ROUND((1-G$7)*'Page 1&amp;2'!G21,0)*G36</f>
        <v>0</v>
      </c>
      <c r="H51" s="2">
        <f>ROUND((1-H$7)*'Page 1&amp;2'!H21,0)*H36</f>
        <v>2089.8000000000002</v>
      </c>
    </row>
    <row r="52" spans="1:8" x14ac:dyDescent="0.25">
      <c r="A52" s="3">
        <f t="shared" si="3"/>
        <v>2015</v>
      </c>
      <c r="C52" s="2">
        <f t="shared" si="2"/>
        <v>603547.77851999993</v>
      </c>
      <c r="D52" s="2">
        <f>ROUND((1-D$7)*'Page 1&amp;2'!D22,0)*D37</f>
        <v>557589.81851999997</v>
      </c>
      <c r="E52" s="2">
        <f>ROUND((1-E$7)*'Page 1&amp;2'!E22,0)*E37</f>
        <v>23354.880000000001</v>
      </c>
      <c r="F52" s="2">
        <f>ROUND((1-F$7)*'Page 1&amp;2'!F22,0)*F37</f>
        <v>13792.68</v>
      </c>
      <c r="G52" s="2">
        <f>ROUND((1-G$7)*'Page 1&amp;2'!G22,0)*G37</f>
        <v>451.20000000000005</v>
      </c>
      <c r="H52" s="2">
        <f>ROUND((1-H$7)*'Page 1&amp;2'!H22,0)*H37</f>
        <v>8359.2000000000007</v>
      </c>
    </row>
    <row r="53" spans="1:8" ht="15.75" thickBot="1" x14ac:dyDescent="0.3"/>
    <row r="54" spans="1:8" ht="15.75" thickBot="1" x14ac:dyDescent="0.3">
      <c r="A54" t="s">
        <v>35</v>
      </c>
      <c r="B54">
        <v>370</v>
      </c>
      <c r="C54" s="26">
        <f>'Page 3'!C23</f>
        <v>995933.41206</v>
      </c>
    </row>
    <row r="55" spans="1:8" ht="15.75" thickBot="1" x14ac:dyDescent="0.3">
      <c r="A55" t="s">
        <v>36</v>
      </c>
      <c r="B55">
        <v>108370</v>
      </c>
      <c r="C55" s="26">
        <f>'Page 3'!C25</f>
        <v>-74167.817581242489</v>
      </c>
    </row>
    <row r="56" spans="1:8" ht="15.75" thickBot="1" x14ac:dyDescent="0.3">
      <c r="A56" t="s">
        <v>37</v>
      </c>
    </row>
    <row r="57" spans="1:8" ht="15.75" thickBot="1" x14ac:dyDescent="0.3">
      <c r="A57" t="s">
        <v>14</v>
      </c>
      <c r="B57">
        <v>403</v>
      </c>
      <c r="C57" s="26">
        <f>'Page 3'!B27</f>
        <v>38841.403070339991</v>
      </c>
    </row>
    <row r="58" spans="1:8" ht="15.75" thickBot="1" x14ac:dyDescent="0.3"/>
    <row r="59" spans="1:8" thickBot="1" x14ac:dyDescent="0.35">
      <c r="A59" t="s">
        <v>15</v>
      </c>
      <c r="B59">
        <v>586</v>
      </c>
      <c r="C59" s="26">
        <f t="shared" ref="C59" si="4">SUM(D59:H59)</f>
        <v>11376</v>
      </c>
      <c r="D59" s="2">
        <v>0</v>
      </c>
      <c r="E59" s="2">
        <f>ROUND(E$7*'Page 1&amp;2'!E22,0)*E6</f>
        <v>3792</v>
      </c>
      <c r="F59" s="2">
        <f>ROUND(F$7*'Page 1&amp;2'!F22,0)*F6</f>
        <v>7110</v>
      </c>
      <c r="G59" s="2">
        <f>ROUND(G$7*'Page 1&amp;2'!G22,0)*G6</f>
        <v>237</v>
      </c>
      <c r="H59" s="2">
        <f>ROUND(H$7*'Page 1&amp;2'!H22,0)*H6</f>
        <v>237</v>
      </c>
    </row>
    <row r="61" spans="1:8" ht="14.45" x14ac:dyDescent="0.3">
      <c r="A61" s="1" t="s">
        <v>21</v>
      </c>
    </row>
    <row r="62" spans="1:8" ht="14.45" x14ac:dyDescent="0.3">
      <c r="A62" s="33" t="s">
        <v>29</v>
      </c>
    </row>
    <row r="63" spans="1:8" ht="14.45" x14ac:dyDescent="0.3">
      <c r="A63" s="33" t="s">
        <v>30</v>
      </c>
    </row>
    <row r="64" spans="1:8" ht="14.45" x14ac:dyDescent="0.3">
      <c r="A64" t="s">
        <v>22</v>
      </c>
      <c r="C64" s="9"/>
    </row>
    <row r="65" spans="1:3" ht="14.45" x14ac:dyDescent="0.3">
      <c r="A65" t="s">
        <v>23</v>
      </c>
      <c r="C65" s="9"/>
    </row>
    <row r="66" spans="1:3" x14ac:dyDescent="0.25">
      <c r="A66" t="s">
        <v>24</v>
      </c>
      <c r="C66" s="9"/>
    </row>
    <row r="67" spans="1:3" x14ac:dyDescent="0.25">
      <c r="A67" t="s">
        <v>25</v>
      </c>
      <c r="C67" s="9"/>
    </row>
    <row r="68" spans="1:3" x14ac:dyDescent="0.25">
      <c r="C68" s="9"/>
    </row>
    <row r="69" spans="1:3" x14ac:dyDescent="0.25">
      <c r="A69" t="s">
        <v>26</v>
      </c>
      <c r="C69" s="9"/>
    </row>
    <row r="70" spans="1:3" x14ac:dyDescent="0.25">
      <c r="A70" t="s">
        <v>33</v>
      </c>
    </row>
    <row r="72" spans="1:3" x14ac:dyDescent="0.25">
      <c r="A72" t="s">
        <v>27</v>
      </c>
    </row>
    <row r="73" spans="1:3" x14ac:dyDescent="0.25">
      <c r="A73" t="s">
        <v>34</v>
      </c>
    </row>
    <row r="75" spans="1:3" x14ac:dyDescent="0.25">
      <c r="A75" s="32" t="s">
        <v>28</v>
      </c>
    </row>
  </sheetData>
  <pageMargins left="0.7" right="0.7" top="0.75" bottom="0.75" header="0.3" footer="0.3"/>
  <pageSetup scale="74" fitToHeight="3" orientation="landscape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/>
  </sheetViews>
  <sheetFormatPr defaultRowHeight="15" x14ac:dyDescent="0.25"/>
  <cols>
    <col min="1" max="1" width="49.42578125" bestFit="1" customWidth="1"/>
    <col min="2" max="2" width="10.140625" bestFit="1" customWidth="1"/>
    <col min="3" max="3" width="12.140625" bestFit="1" customWidth="1"/>
    <col min="4" max="5" width="11.7109375" bestFit="1" customWidth="1"/>
    <col min="7" max="7" width="9.7109375" bestFit="1" customWidth="1"/>
    <col min="16" max="17" width="10" bestFit="1" customWidth="1"/>
  </cols>
  <sheetData>
    <row r="1" spans="1:17" ht="15" customHeight="1" x14ac:dyDescent="0.25">
      <c r="A1" s="1" t="s">
        <v>19</v>
      </c>
      <c r="E1" s="45" t="s">
        <v>20</v>
      </c>
      <c r="F1" s="46"/>
      <c r="G1" s="12">
        <v>36617</v>
      </c>
      <c r="H1" s="13">
        <v>3.7900000000000003E-2</v>
      </c>
      <c r="I1" s="14"/>
    </row>
    <row r="2" spans="1:17" x14ac:dyDescent="0.25">
      <c r="A2" s="1" t="s">
        <v>0</v>
      </c>
      <c r="E2" s="15"/>
      <c r="F2" s="16"/>
      <c r="G2" s="17">
        <v>37712</v>
      </c>
      <c r="H2" s="18">
        <v>3.32E-2</v>
      </c>
      <c r="I2" s="14"/>
    </row>
    <row r="3" spans="1:17" x14ac:dyDescent="0.25">
      <c r="E3" s="15"/>
      <c r="F3" s="16"/>
      <c r="G3" s="17">
        <v>39448</v>
      </c>
      <c r="H3" s="18">
        <v>3.2500000000000001E-2</v>
      </c>
      <c r="I3" s="14"/>
    </row>
    <row r="4" spans="1:17" x14ac:dyDescent="0.25">
      <c r="E4" s="19"/>
      <c r="F4" s="20"/>
      <c r="G4" s="21">
        <v>41640</v>
      </c>
      <c r="H4" s="22">
        <v>3.9E-2</v>
      </c>
      <c r="I4" s="14"/>
    </row>
    <row r="5" spans="1:17" ht="30" x14ac:dyDescent="0.25">
      <c r="B5" s="31" t="s">
        <v>1</v>
      </c>
      <c r="C5" s="23">
        <v>2002</v>
      </c>
      <c r="D5" s="23">
        <v>2003</v>
      </c>
      <c r="E5" s="23">
        <v>2004</v>
      </c>
      <c r="F5" s="23">
        <v>2005</v>
      </c>
      <c r="G5" s="23">
        <v>2006</v>
      </c>
      <c r="H5" s="23">
        <v>2007</v>
      </c>
      <c r="I5" s="23">
        <v>2008</v>
      </c>
      <c r="J5" s="23">
        <v>2009</v>
      </c>
      <c r="K5" s="23">
        <v>2010</v>
      </c>
      <c r="L5" s="23">
        <v>2011</v>
      </c>
      <c r="M5" s="23">
        <v>2012</v>
      </c>
      <c r="N5" s="23">
        <v>2013</v>
      </c>
      <c r="O5" s="23">
        <v>2014</v>
      </c>
      <c r="P5" s="23">
        <v>2015</v>
      </c>
      <c r="Q5" s="24" t="s">
        <v>9</v>
      </c>
    </row>
    <row r="6" spans="1:17" x14ac:dyDescent="0.25">
      <c r="A6" s="3">
        <v>2002</v>
      </c>
      <c r="B6" s="4">
        <f>'Page 1&amp;2'!C39</f>
        <v>162.22900000000001</v>
      </c>
      <c r="C6" s="4">
        <f>B6*0.5*H1</f>
        <v>3.0742395500000006</v>
      </c>
      <c r="D6" s="4">
        <f>$B6*$H$2</f>
        <v>5.3860028000000009</v>
      </c>
      <c r="E6" s="4">
        <f t="shared" ref="E6:H10" si="0">$B6*$H$2</f>
        <v>5.3860028000000009</v>
      </c>
      <c r="F6" s="4">
        <f t="shared" si="0"/>
        <v>5.3860028000000009</v>
      </c>
      <c r="G6" s="4">
        <f t="shared" si="0"/>
        <v>5.3860028000000009</v>
      </c>
      <c r="H6" s="4">
        <f t="shared" si="0"/>
        <v>5.3860028000000009</v>
      </c>
      <c r="I6" s="4">
        <f t="shared" ref="I6:N12" si="1">$B6*$H$3</f>
        <v>5.2724425000000004</v>
      </c>
      <c r="J6" s="4">
        <f t="shared" si="1"/>
        <v>5.2724425000000004</v>
      </c>
      <c r="K6" s="4">
        <f t="shared" si="1"/>
        <v>5.2724425000000004</v>
      </c>
      <c r="L6" s="4">
        <f t="shared" si="1"/>
        <v>5.2724425000000004</v>
      </c>
      <c r="M6" s="4">
        <f t="shared" si="1"/>
        <v>5.2724425000000004</v>
      </c>
      <c r="N6" s="4">
        <f t="shared" si="1"/>
        <v>5.2724425000000004</v>
      </c>
      <c r="O6" s="4">
        <f t="shared" ref="O6:P18" si="2">$B6*$H$4</f>
        <v>6.3269310000000001</v>
      </c>
      <c r="P6" s="4">
        <f t="shared" si="2"/>
        <v>6.3269310000000001</v>
      </c>
      <c r="Q6" s="4">
        <f>SUM(C6:P6)</f>
        <v>74.292770549999986</v>
      </c>
    </row>
    <row r="7" spans="1:17" x14ac:dyDescent="0.25">
      <c r="A7" s="3">
        <f>A6+1</f>
        <v>2003</v>
      </c>
      <c r="B7" s="4">
        <f>'Page 1&amp;2'!C40</f>
        <v>652.46160000000009</v>
      </c>
      <c r="C7" s="4"/>
      <c r="D7" s="4">
        <f>$B7*$H$2*0.5</f>
        <v>10.830862560000002</v>
      </c>
      <c r="E7" s="4">
        <f t="shared" si="0"/>
        <v>21.661725120000003</v>
      </c>
      <c r="F7" s="4">
        <f t="shared" si="0"/>
        <v>21.661725120000003</v>
      </c>
      <c r="G7" s="4">
        <f t="shared" si="0"/>
        <v>21.661725120000003</v>
      </c>
      <c r="H7" s="4">
        <f t="shared" si="0"/>
        <v>21.661725120000003</v>
      </c>
      <c r="I7" s="4">
        <f t="shared" si="1"/>
        <v>21.205002000000004</v>
      </c>
      <c r="J7" s="4">
        <f t="shared" si="1"/>
        <v>21.205002000000004</v>
      </c>
      <c r="K7" s="4">
        <f t="shared" si="1"/>
        <v>21.205002000000004</v>
      </c>
      <c r="L7" s="4">
        <f t="shared" si="1"/>
        <v>21.205002000000004</v>
      </c>
      <c r="M7" s="4">
        <f t="shared" si="1"/>
        <v>21.205002000000004</v>
      </c>
      <c r="N7" s="4">
        <f t="shared" si="1"/>
        <v>21.205002000000004</v>
      </c>
      <c r="O7" s="4">
        <f t="shared" si="2"/>
        <v>25.446002400000005</v>
      </c>
      <c r="P7" s="4">
        <f t="shared" si="2"/>
        <v>25.446002400000005</v>
      </c>
      <c r="Q7" s="4">
        <f>SUM(C7:P7)</f>
        <v>275.59977984000005</v>
      </c>
    </row>
    <row r="8" spans="1:17" x14ac:dyDescent="0.25">
      <c r="A8" s="3">
        <f t="shared" ref="A8:A19" si="3">A7+1</f>
        <v>2004</v>
      </c>
      <c r="B8" s="4">
        <f>'Page 1&amp;2'!C41</f>
        <v>843.1862000000001</v>
      </c>
      <c r="C8" s="4"/>
      <c r="D8" s="4"/>
      <c r="E8" s="4">
        <f>$B8*$H$2*0.5</f>
        <v>13.996890920000002</v>
      </c>
      <c r="F8" s="4">
        <f t="shared" si="0"/>
        <v>27.993781840000004</v>
      </c>
      <c r="G8" s="4">
        <f t="shared" si="0"/>
        <v>27.993781840000004</v>
      </c>
      <c r="H8" s="4">
        <f t="shared" si="0"/>
        <v>27.993781840000004</v>
      </c>
      <c r="I8" s="4">
        <f t="shared" si="1"/>
        <v>27.403551500000003</v>
      </c>
      <c r="J8" s="4">
        <f t="shared" si="1"/>
        <v>27.403551500000003</v>
      </c>
      <c r="K8" s="4">
        <f t="shared" si="1"/>
        <v>27.403551500000003</v>
      </c>
      <c r="L8" s="4">
        <f t="shared" si="1"/>
        <v>27.403551500000003</v>
      </c>
      <c r="M8" s="4">
        <f t="shared" si="1"/>
        <v>27.403551500000003</v>
      </c>
      <c r="N8" s="4">
        <f t="shared" si="1"/>
        <v>27.403551500000003</v>
      </c>
      <c r="O8" s="4">
        <f t="shared" si="2"/>
        <v>32.884261800000004</v>
      </c>
      <c r="P8" s="4">
        <f t="shared" si="2"/>
        <v>32.884261800000004</v>
      </c>
      <c r="Q8" s="4">
        <f t="shared" ref="Q8:Q19" si="4">SUM(C8:P8)</f>
        <v>328.16806903999998</v>
      </c>
    </row>
    <row r="9" spans="1:17" x14ac:dyDescent="0.25">
      <c r="A9" s="3">
        <f t="shared" si="3"/>
        <v>2005</v>
      </c>
      <c r="B9" s="4">
        <f>'Page 1&amp;2'!C42</f>
        <v>8595.3296800000007</v>
      </c>
      <c r="C9" s="4"/>
      <c r="D9" s="4"/>
      <c r="E9" s="4"/>
      <c r="F9" s="4">
        <f>$B9*$H$2*0.5</f>
        <v>142.68247268800002</v>
      </c>
      <c r="G9" s="4">
        <f t="shared" si="0"/>
        <v>285.36494537600004</v>
      </c>
      <c r="H9" s="4">
        <f t="shared" si="0"/>
        <v>285.36494537600004</v>
      </c>
      <c r="I9" s="4">
        <f t="shared" si="1"/>
        <v>279.34821460000001</v>
      </c>
      <c r="J9" s="4">
        <f t="shared" si="1"/>
        <v>279.34821460000001</v>
      </c>
      <c r="K9" s="4">
        <f t="shared" si="1"/>
        <v>279.34821460000001</v>
      </c>
      <c r="L9" s="4">
        <f t="shared" si="1"/>
        <v>279.34821460000001</v>
      </c>
      <c r="M9" s="4">
        <f t="shared" si="1"/>
        <v>279.34821460000001</v>
      </c>
      <c r="N9" s="4">
        <f t="shared" si="1"/>
        <v>279.34821460000001</v>
      </c>
      <c r="O9" s="4">
        <f t="shared" si="2"/>
        <v>335.21785752000005</v>
      </c>
      <c r="P9" s="4">
        <f t="shared" si="2"/>
        <v>335.21785752000005</v>
      </c>
      <c r="Q9" s="4">
        <f t="shared" si="4"/>
        <v>3059.9373660800006</v>
      </c>
    </row>
    <row r="10" spans="1:17" x14ac:dyDescent="0.25">
      <c r="A10" s="3">
        <f t="shared" si="3"/>
        <v>2006</v>
      </c>
      <c r="B10" s="4">
        <f>'Page 1&amp;2'!C43</f>
        <v>2144.0075999999999</v>
      </c>
      <c r="C10" s="4"/>
      <c r="D10" s="4"/>
      <c r="E10" s="4"/>
      <c r="F10" s="4"/>
      <c r="G10" s="4">
        <f>$B10*$H$2*0.5</f>
        <v>35.590526159999996</v>
      </c>
      <c r="H10" s="4">
        <f t="shared" si="0"/>
        <v>71.181052319999992</v>
      </c>
      <c r="I10" s="4">
        <f t="shared" si="1"/>
        <v>69.680246999999994</v>
      </c>
      <c r="J10" s="4">
        <f t="shared" si="1"/>
        <v>69.680246999999994</v>
      </c>
      <c r="K10" s="4">
        <f t="shared" si="1"/>
        <v>69.680246999999994</v>
      </c>
      <c r="L10" s="4">
        <f t="shared" si="1"/>
        <v>69.680246999999994</v>
      </c>
      <c r="M10" s="4">
        <f t="shared" si="1"/>
        <v>69.680246999999994</v>
      </c>
      <c r="N10" s="4">
        <f t="shared" si="1"/>
        <v>69.680246999999994</v>
      </c>
      <c r="O10" s="4">
        <f t="shared" si="2"/>
        <v>83.616296399999996</v>
      </c>
      <c r="P10" s="4">
        <f t="shared" si="2"/>
        <v>83.616296399999996</v>
      </c>
      <c r="Q10" s="4">
        <f t="shared" si="4"/>
        <v>692.08565327999997</v>
      </c>
    </row>
    <row r="11" spans="1:17" x14ac:dyDescent="0.25">
      <c r="A11" s="3">
        <f t="shared" si="3"/>
        <v>2007</v>
      </c>
      <c r="B11" s="4">
        <f>'Page 1&amp;2'!C44</f>
        <v>11669.272600000002</v>
      </c>
      <c r="C11" s="4"/>
      <c r="D11" s="4"/>
      <c r="E11" s="4"/>
      <c r="F11" s="4"/>
      <c r="G11" s="4"/>
      <c r="H11" s="4">
        <f>$B11*$H$2*0.5</f>
        <v>193.70992516000004</v>
      </c>
      <c r="I11" s="4">
        <f t="shared" si="1"/>
        <v>379.25135950000009</v>
      </c>
      <c r="J11" s="4">
        <f t="shared" si="1"/>
        <v>379.25135950000009</v>
      </c>
      <c r="K11" s="4">
        <f t="shared" si="1"/>
        <v>379.25135950000009</v>
      </c>
      <c r="L11" s="4">
        <f t="shared" si="1"/>
        <v>379.25135950000009</v>
      </c>
      <c r="M11" s="4">
        <f t="shared" si="1"/>
        <v>379.25135950000009</v>
      </c>
      <c r="N11" s="4">
        <f t="shared" si="1"/>
        <v>379.25135950000009</v>
      </c>
      <c r="O11" s="4">
        <f t="shared" si="2"/>
        <v>455.10163140000009</v>
      </c>
      <c r="P11" s="4">
        <f t="shared" si="2"/>
        <v>455.10163140000009</v>
      </c>
      <c r="Q11" s="4">
        <f t="shared" si="4"/>
        <v>3379.4213449600002</v>
      </c>
    </row>
    <row r="12" spans="1:17" x14ac:dyDescent="0.25">
      <c r="A12" s="3">
        <f t="shared" si="3"/>
        <v>2008</v>
      </c>
      <c r="B12" s="4">
        <f>'Page 1&amp;2'!C45</f>
        <v>42508.553079999998</v>
      </c>
      <c r="C12" s="4"/>
      <c r="D12" s="4"/>
      <c r="E12" s="4"/>
      <c r="F12" s="4"/>
      <c r="G12" s="4"/>
      <c r="H12" s="4"/>
      <c r="I12" s="4">
        <f>$B12*$H$3*0.5</f>
        <v>690.76398755000002</v>
      </c>
      <c r="J12" s="4">
        <f t="shared" si="1"/>
        <v>1381.5279751</v>
      </c>
      <c r="K12" s="4">
        <f t="shared" si="1"/>
        <v>1381.5279751</v>
      </c>
      <c r="L12" s="4">
        <f t="shared" si="1"/>
        <v>1381.5279751</v>
      </c>
      <c r="M12" s="4">
        <f t="shared" si="1"/>
        <v>1381.5279751</v>
      </c>
      <c r="N12" s="4">
        <f t="shared" si="1"/>
        <v>1381.5279751</v>
      </c>
      <c r="O12" s="4">
        <f t="shared" si="2"/>
        <v>1657.8335701199999</v>
      </c>
      <c r="P12" s="4">
        <f t="shared" si="2"/>
        <v>1657.8335701199999</v>
      </c>
      <c r="Q12" s="4">
        <f t="shared" si="4"/>
        <v>10914.071003289999</v>
      </c>
    </row>
    <row r="13" spans="1:17" x14ac:dyDescent="0.25">
      <c r="A13" s="3">
        <f t="shared" si="3"/>
        <v>2009</v>
      </c>
      <c r="B13" s="4">
        <f>'Page 1&amp;2'!C46</f>
        <v>26641.552159999999</v>
      </c>
      <c r="C13" s="4"/>
      <c r="D13" s="4"/>
      <c r="E13" s="4"/>
      <c r="F13" s="4"/>
      <c r="G13" s="4"/>
      <c r="H13" s="4"/>
      <c r="I13" s="4"/>
      <c r="J13" s="4">
        <f>$B13*$H$3*0.5</f>
        <v>432.92522259999998</v>
      </c>
      <c r="K13" s="4">
        <f>$B13*$H$3</f>
        <v>865.85044519999997</v>
      </c>
      <c r="L13" s="4">
        <f>$B13*$H$3</f>
        <v>865.85044519999997</v>
      </c>
      <c r="M13" s="4">
        <f>$B13*$H$3</f>
        <v>865.85044519999997</v>
      </c>
      <c r="N13" s="4">
        <f>$B13*$H$3</f>
        <v>865.85044519999997</v>
      </c>
      <c r="O13" s="4">
        <f t="shared" si="2"/>
        <v>1039.02053424</v>
      </c>
      <c r="P13" s="4">
        <f t="shared" si="2"/>
        <v>1039.02053424</v>
      </c>
      <c r="Q13" s="4">
        <f t="shared" si="4"/>
        <v>5974.3680718800006</v>
      </c>
    </row>
    <row r="14" spans="1:17" x14ac:dyDescent="0.25">
      <c r="A14" s="3">
        <f t="shared" si="3"/>
        <v>2010</v>
      </c>
      <c r="B14" s="4">
        <f>'Page 1&amp;2'!C47</f>
        <v>46181.002959999998</v>
      </c>
      <c r="C14" s="4"/>
      <c r="D14" s="4"/>
      <c r="E14" s="4"/>
      <c r="F14" s="4"/>
      <c r="G14" s="4"/>
      <c r="H14" s="4"/>
      <c r="I14" s="4"/>
      <c r="J14" s="4"/>
      <c r="K14" s="4">
        <f>$B14*$H$3*0.5</f>
        <v>750.44129810000004</v>
      </c>
      <c r="L14" s="4">
        <f t="shared" ref="L14:N16" si="5">$B14*$H$3</f>
        <v>1500.8825962000001</v>
      </c>
      <c r="M14" s="4">
        <f t="shared" si="5"/>
        <v>1500.8825962000001</v>
      </c>
      <c r="N14" s="4">
        <f t="shared" si="5"/>
        <v>1500.8825962000001</v>
      </c>
      <c r="O14" s="4">
        <f t="shared" si="2"/>
        <v>1801.0591154399999</v>
      </c>
      <c r="P14" s="4">
        <f t="shared" si="2"/>
        <v>1801.0591154399999</v>
      </c>
      <c r="Q14" s="4">
        <f>SUM(C14:P14)</f>
        <v>8855.2073175799997</v>
      </c>
    </row>
    <row r="15" spans="1:17" x14ac:dyDescent="0.25">
      <c r="A15" s="3">
        <f t="shared" si="3"/>
        <v>2011</v>
      </c>
      <c r="B15" s="4">
        <f>'Page 1&amp;2'!C48</f>
        <v>67407.66167999999</v>
      </c>
      <c r="C15" s="4"/>
      <c r="D15" s="4"/>
      <c r="E15" s="4"/>
      <c r="F15" s="4"/>
      <c r="G15" s="4"/>
      <c r="H15" s="4"/>
      <c r="I15" s="4"/>
      <c r="J15" s="4"/>
      <c r="K15" s="4"/>
      <c r="L15" s="4">
        <f>$B15*$H$3*0.5</f>
        <v>1095.3745022999999</v>
      </c>
      <c r="M15" s="4">
        <f t="shared" si="5"/>
        <v>2190.7490045999998</v>
      </c>
      <c r="N15" s="4">
        <f t="shared" si="5"/>
        <v>2190.7490045999998</v>
      </c>
      <c r="O15" s="4">
        <f t="shared" si="2"/>
        <v>2628.8988055199998</v>
      </c>
      <c r="P15" s="4">
        <f t="shared" si="2"/>
        <v>2628.8988055199998</v>
      </c>
      <c r="Q15" s="4">
        <f t="shared" si="4"/>
        <v>10734.670122539999</v>
      </c>
    </row>
    <row r="16" spans="1:17" x14ac:dyDescent="0.25">
      <c r="A16" s="3">
        <f t="shared" si="3"/>
        <v>2012</v>
      </c>
      <c r="B16" s="4">
        <f>'Page 1&amp;2'!C49</f>
        <v>88058.588759999984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f>$B16*$H$3*0.5</f>
        <v>1430.9520673499999</v>
      </c>
      <c r="N16" s="4">
        <f t="shared" si="5"/>
        <v>2861.9041346999998</v>
      </c>
      <c r="O16" s="4">
        <f t="shared" si="2"/>
        <v>3434.2849616399994</v>
      </c>
      <c r="P16" s="4">
        <f t="shared" si="2"/>
        <v>3434.2849616399994</v>
      </c>
      <c r="Q16" s="4">
        <f t="shared" si="4"/>
        <v>11161.426125329999</v>
      </c>
    </row>
    <row r="17" spans="1:17" x14ac:dyDescent="0.25">
      <c r="A17" s="3">
        <f t="shared" si="3"/>
        <v>2013</v>
      </c>
      <c r="B17" s="4">
        <f>'Page 1&amp;2'!C50</f>
        <v>134527.61124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>$B17*$H$3*0.5</f>
        <v>2186.0736826500001</v>
      </c>
      <c r="O17" s="4">
        <f t="shared" si="2"/>
        <v>5246.5768383599998</v>
      </c>
      <c r="P17" s="4">
        <f t="shared" si="2"/>
        <v>5246.5768383599998</v>
      </c>
      <c r="Q17" s="4">
        <f t="shared" si="4"/>
        <v>12679.227359370001</v>
      </c>
    </row>
    <row r="18" spans="1:17" x14ac:dyDescent="0.25">
      <c r="A18" s="3">
        <f t="shared" si="3"/>
        <v>2014</v>
      </c>
      <c r="B18" s="4">
        <f>'Page 1&amp;2'!C51</f>
        <v>264768.06623999996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>$B18*$H$4*0.5</f>
        <v>5162.9772916799993</v>
      </c>
      <c r="P18" s="4">
        <f t="shared" si="2"/>
        <v>10325.954583359999</v>
      </c>
      <c r="Q18" s="4">
        <f t="shared" si="4"/>
        <v>15488.931875039998</v>
      </c>
    </row>
    <row r="19" spans="1:17" x14ac:dyDescent="0.25">
      <c r="A19" s="3">
        <f t="shared" si="3"/>
        <v>2015</v>
      </c>
      <c r="B19" s="27">
        <f>'Page 1&amp;2'!C52</f>
        <v>603547.77851999993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f>$B19*$H$4*0.5</f>
        <v>11769.181681139999</v>
      </c>
      <c r="Q19" s="4">
        <f t="shared" si="4"/>
        <v>11769.181681139999</v>
      </c>
    </row>
    <row r="20" spans="1:17" x14ac:dyDescent="0.25">
      <c r="A20" s="5"/>
      <c r="B20" s="28"/>
      <c r="C20" s="25">
        <f>SUM(C6:C19)</f>
        <v>3.0742395500000006</v>
      </c>
      <c r="D20" s="25">
        <f t="shared" ref="D20:P20" si="6">SUM(D6:D19)</f>
        <v>16.216865360000003</v>
      </c>
      <c r="E20" s="25">
        <f t="shared" si="6"/>
        <v>41.044618840000005</v>
      </c>
      <c r="F20" s="25">
        <f t="shared" si="6"/>
        <v>197.72398244800002</v>
      </c>
      <c r="G20" s="25">
        <f t="shared" si="6"/>
        <v>375.99698129600006</v>
      </c>
      <c r="H20" s="25">
        <f t="shared" si="6"/>
        <v>605.29743261600004</v>
      </c>
      <c r="I20" s="25">
        <f t="shared" si="6"/>
        <v>1472.9248046500002</v>
      </c>
      <c r="J20" s="25">
        <f t="shared" si="6"/>
        <v>2596.6140147999999</v>
      </c>
      <c r="K20" s="25">
        <f t="shared" si="6"/>
        <v>3779.9805355000003</v>
      </c>
      <c r="L20" s="25">
        <f t="shared" si="6"/>
        <v>5625.7963359000005</v>
      </c>
      <c r="M20" s="25">
        <f t="shared" si="6"/>
        <v>8152.1229055499998</v>
      </c>
      <c r="N20" s="25">
        <f t="shared" si="6"/>
        <v>11769.14865555</v>
      </c>
      <c r="O20" s="25">
        <f t="shared" si="6"/>
        <v>21909.244097519997</v>
      </c>
      <c r="P20" s="25">
        <f t="shared" si="6"/>
        <v>38841.403070339991</v>
      </c>
      <c r="Q20" s="25">
        <f>SUM(Q6:Q19)</f>
        <v>95386.588539919991</v>
      </c>
    </row>
    <row r="21" spans="1:17" x14ac:dyDescent="0.25">
      <c r="A21" s="5"/>
      <c r="B21" s="2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x14ac:dyDescent="0.25">
      <c r="B22" t="s">
        <v>31</v>
      </c>
      <c r="C22" t="s">
        <v>32</v>
      </c>
    </row>
    <row r="23" spans="1:17" ht="14.45" x14ac:dyDescent="0.3">
      <c r="A23" s="5" t="s">
        <v>11</v>
      </c>
      <c r="B23" s="27">
        <f>SUM(B6:B19)</f>
        <v>1297707.3013199999</v>
      </c>
      <c r="C23" s="35">
        <v>995933.41206</v>
      </c>
    </row>
    <row r="24" spans="1:17" x14ac:dyDescent="0.25">
      <c r="A24" s="5"/>
      <c r="B24" s="28"/>
    </row>
    <row r="25" spans="1:17" ht="14.45" x14ac:dyDescent="0.3">
      <c r="A25" s="5" t="s">
        <v>12</v>
      </c>
      <c r="B25" s="27">
        <f>-Q20</f>
        <v>-95386.588539919991</v>
      </c>
      <c r="C25" s="35">
        <v>-74167.817581242489</v>
      </c>
    </row>
    <row r="26" spans="1:17" x14ac:dyDescent="0.25">
      <c r="A26" s="5"/>
      <c r="B26" s="28"/>
    </row>
    <row r="27" spans="1:17" x14ac:dyDescent="0.25">
      <c r="A27" t="s">
        <v>13</v>
      </c>
      <c r="B27" s="27">
        <f>P20</f>
        <v>38841.403070339991</v>
      </c>
      <c r="C27" s="4">
        <f>B27</f>
        <v>38841.403070339991</v>
      </c>
    </row>
    <row r="31" spans="1:17" x14ac:dyDescent="0.25">
      <c r="A31" t="s">
        <v>38</v>
      </c>
      <c r="C31" s="36"/>
      <c r="D31" s="37" t="s">
        <v>39</v>
      </c>
      <c r="E31" s="37" t="s">
        <v>40</v>
      </c>
      <c r="F31" s="37">
        <v>41010</v>
      </c>
      <c r="G31" s="37" t="s">
        <v>41</v>
      </c>
    </row>
    <row r="32" spans="1:17" x14ac:dyDescent="0.25">
      <c r="C32" s="38" t="s">
        <v>42</v>
      </c>
      <c r="D32" s="39" t="s">
        <v>43</v>
      </c>
      <c r="E32" s="39" t="s">
        <v>44</v>
      </c>
      <c r="F32" s="39" t="s">
        <v>45</v>
      </c>
      <c r="G32" s="39" t="s">
        <v>46</v>
      </c>
    </row>
    <row r="33" spans="1:7" x14ac:dyDescent="0.25">
      <c r="C33" s="40" t="s">
        <v>47</v>
      </c>
      <c r="D33" s="41" t="s">
        <v>48</v>
      </c>
      <c r="E33" s="41" t="s">
        <v>48</v>
      </c>
      <c r="F33" s="41" t="s">
        <v>49</v>
      </c>
      <c r="G33" s="41" t="s">
        <v>50</v>
      </c>
    </row>
    <row r="34" spans="1:7" x14ac:dyDescent="0.25">
      <c r="C34" s="42"/>
      <c r="D34" s="42"/>
      <c r="E34" s="42"/>
      <c r="F34" s="42"/>
      <c r="G34" s="42"/>
    </row>
    <row r="35" spans="1:7" x14ac:dyDescent="0.25">
      <c r="A35" t="s">
        <v>51</v>
      </c>
      <c r="C35" s="43">
        <v>1657.8768000000002</v>
      </c>
      <c r="D35" s="43">
        <v>64</v>
      </c>
      <c r="E35" s="43">
        <v>39</v>
      </c>
      <c r="F35" s="43">
        <v>-12</v>
      </c>
      <c r="G35" s="43">
        <v>-280</v>
      </c>
    </row>
    <row r="36" spans="1:7" x14ac:dyDescent="0.25">
      <c r="A36" t="s">
        <v>52</v>
      </c>
      <c r="C36" s="43">
        <v>22408</v>
      </c>
      <c r="D36" s="43">
        <v>874</v>
      </c>
      <c r="E36" s="43">
        <v>1001</v>
      </c>
      <c r="F36" s="43">
        <v>50</v>
      </c>
      <c r="G36" s="43">
        <v>-1737.2307692307693</v>
      </c>
    </row>
    <row r="37" spans="1:7" x14ac:dyDescent="0.25">
      <c r="A37" t="s">
        <v>53</v>
      </c>
      <c r="C37" s="43">
        <v>115332</v>
      </c>
      <c r="D37" s="43">
        <v>4498</v>
      </c>
      <c r="E37" s="43">
        <v>2832</v>
      </c>
      <c r="F37" s="43">
        <v>-634</v>
      </c>
      <c r="G37" s="43">
        <v>-21049.23076923077</v>
      </c>
    </row>
    <row r="38" spans="1:7" x14ac:dyDescent="0.25">
      <c r="A38" t="s">
        <v>54</v>
      </c>
      <c r="C38" s="43">
        <v>289995</v>
      </c>
      <c r="D38" s="43">
        <v>11310</v>
      </c>
      <c r="E38" s="43">
        <v>7211</v>
      </c>
      <c r="F38" s="43">
        <v>-1555</v>
      </c>
      <c r="G38" s="43">
        <v>-63964.538461538461</v>
      </c>
    </row>
    <row r="39" spans="1:7" x14ac:dyDescent="0.25">
      <c r="A39" t="s">
        <v>55</v>
      </c>
      <c r="C39" s="43">
        <v>868316</v>
      </c>
      <c r="D39" s="43">
        <v>22095</v>
      </c>
      <c r="E39" s="43">
        <v>322648</v>
      </c>
      <c r="F39" s="43">
        <v>114064</v>
      </c>
      <c r="G39" s="43">
        <v>-107202.15384615384</v>
      </c>
    </row>
    <row r="40" spans="1:7" ht="15.75" thickBot="1" x14ac:dyDescent="0.3">
      <c r="A40" t="s">
        <v>56</v>
      </c>
      <c r="C40" s="44">
        <v>1297708.8768</v>
      </c>
      <c r="D40" s="44">
        <v>38841</v>
      </c>
      <c r="E40" s="44">
        <v>333731</v>
      </c>
      <c r="F40" s="44">
        <v>111913</v>
      </c>
      <c r="G40" s="44">
        <v>-194233.15384615384</v>
      </c>
    </row>
    <row r="41" spans="1:7" ht="15.75" thickTop="1" x14ac:dyDescent="0.25"/>
  </sheetData>
  <mergeCells count="1">
    <mergeCell ref="E1:F1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1&amp;2</vt:lpstr>
      <vt:lpstr>Page 3</vt:lpstr>
      <vt:lpstr>'Page 1&amp;2'!Print_Area</vt:lpstr>
      <vt:lpstr>'Page 1&amp;2'!Print_Titles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2016-11-04T18:56:05Z</dcterms:created>
  <dcterms:modified xsi:type="dcterms:W3CDTF">2016-11-09T18:35:25Z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