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240" yWindow="60" windowWidth="26835" windowHeight="7995"/>
  </bookViews>
  <sheets>
    <sheet name="Exhibit SRM-1" sheetId="1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'[2]Exhibit A1 3of3'!#REF!</definedName>
    <definedName name="Classification">[1]FuncStudy!$Y$91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[3]Inputs!$Y$11</definedName>
    <definedName name="LinkCos">'[1]JAM Download'!$I$4</definedName>
    <definedName name="NetToGross">[1]Inputs!$H$21</definedName>
    <definedName name="OH">[1]Inputs!$D$24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'[1]Energy Factor'!#REF!</definedName>
    <definedName name="page64">'[1]Energy Factor'!#REF!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52511"/>
</workbook>
</file>

<file path=xl/calcChain.xml><?xml version="1.0" encoding="utf-8"?>
<calcChain xmlns="http://schemas.openxmlformats.org/spreadsheetml/2006/main">
  <c r="AC37" i="1" l="1"/>
  <c r="AB33" i="1"/>
  <c r="AC34" i="1" s="1"/>
  <c r="AD25" i="1"/>
  <c r="L25" i="1"/>
  <c r="D25" i="1"/>
  <c r="U23" i="1"/>
  <c r="F23" i="1"/>
  <c r="U22" i="1"/>
  <c r="F22" i="1"/>
  <c r="U21" i="1"/>
  <c r="F21" i="1"/>
  <c r="U20" i="1"/>
  <c r="F20" i="1"/>
  <c r="U19" i="1"/>
  <c r="F19" i="1"/>
  <c r="U18" i="1"/>
  <c r="F18" i="1"/>
  <c r="U17" i="1"/>
  <c r="F17" i="1"/>
  <c r="U16" i="1"/>
  <c r="F16" i="1"/>
  <c r="U15" i="1"/>
  <c r="F15" i="1"/>
  <c r="U14" i="1"/>
  <c r="F14" i="1"/>
  <c r="U13" i="1"/>
  <c r="H13" i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F13" i="1"/>
  <c r="J13" i="1" s="1"/>
  <c r="N13" i="1" s="1"/>
  <c r="W13" i="1" s="1"/>
  <c r="U12" i="1"/>
  <c r="B25" i="1"/>
  <c r="F25" i="1" l="1"/>
  <c r="J21" i="1"/>
  <c r="N21" i="1" s="1"/>
  <c r="W21" i="1" s="1"/>
  <c r="Y25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Z25" i="1"/>
  <c r="Z12" i="1" s="1"/>
  <c r="Z13" i="1" s="1"/>
  <c r="Z14" i="1" s="1"/>
  <c r="Z15" i="1" s="1"/>
  <c r="Z16" i="1" s="1"/>
  <c r="AB16" i="1" s="1"/>
  <c r="AF16" i="1" s="1"/>
  <c r="J23" i="1"/>
  <c r="N23" i="1" s="1"/>
  <c r="W23" i="1" s="1"/>
  <c r="J14" i="1"/>
  <c r="N14" i="1" s="1"/>
  <c r="W14" i="1" s="1"/>
  <c r="J15" i="1"/>
  <c r="N15" i="1" s="1"/>
  <c r="W15" i="1" s="1"/>
  <c r="J16" i="1"/>
  <c r="N16" i="1" s="1"/>
  <c r="W16" i="1" s="1"/>
  <c r="J18" i="1"/>
  <c r="N18" i="1" s="1"/>
  <c r="W18" i="1" s="1"/>
  <c r="J20" i="1"/>
  <c r="N20" i="1" s="1"/>
  <c r="W20" i="1" s="1"/>
  <c r="J22" i="1"/>
  <c r="N22" i="1" s="1"/>
  <c r="W22" i="1" s="1"/>
  <c r="J17" i="1"/>
  <c r="N17" i="1" s="1"/>
  <c r="W17" i="1" s="1"/>
  <c r="J19" i="1"/>
  <c r="N19" i="1" s="1"/>
  <c r="W19" i="1" s="1"/>
  <c r="F12" i="1"/>
  <c r="J12" i="1" s="1"/>
  <c r="N12" i="1" s="1"/>
  <c r="Z17" i="1" l="1"/>
  <c r="AB14" i="1"/>
  <c r="AF14" i="1" s="1"/>
  <c r="AB13" i="1"/>
  <c r="AF13" i="1" s="1"/>
  <c r="AB15" i="1"/>
  <c r="AF15" i="1" s="1"/>
  <c r="N25" i="1"/>
  <c r="J25" i="1" s="1"/>
  <c r="AB12" i="1"/>
  <c r="W12" i="1"/>
  <c r="W25" i="1" s="1"/>
  <c r="AB17" i="1"/>
  <c r="AF17" i="1" s="1"/>
  <c r="Z18" i="1"/>
  <c r="AF12" i="1" l="1"/>
  <c r="Z19" i="1"/>
  <c r="AB18" i="1"/>
  <c r="AF18" i="1" s="1"/>
  <c r="Z20" i="1" l="1"/>
  <c r="AB19" i="1"/>
  <c r="AB20" i="1" l="1"/>
  <c r="AF20" i="1" s="1"/>
  <c r="Z21" i="1"/>
  <c r="AF19" i="1"/>
  <c r="AB21" i="1" l="1"/>
  <c r="AF21" i="1" s="1"/>
  <c r="Z22" i="1"/>
  <c r="Z23" i="1" l="1"/>
  <c r="AB23" i="1" s="1"/>
  <c r="AF23" i="1" s="1"/>
  <c r="AB22" i="1"/>
  <c r="AF22" i="1" s="1"/>
  <c r="AB25" i="1" l="1"/>
  <c r="AF25" i="1" s="1"/>
</calcChain>
</file>

<file path=xl/sharedStrings.xml><?xml version="1.0" encoding="utf-8"?>
<sst xmlns="http://schemas.openxmlformats.org/spreadsheetml/2006/main" count="61" uniqueCount="57">
  <si>
    <t>Net Power Cost Calculation</t>
  </si>
  <si>
    <t>Utah Net Power Cost Calculation</t>
  </si>
  <si>
    <t>Utah Allocation Based on Scalar Method from Docket 10-035-124</t>
  </si>
  <si>
    <t>Utah Allocation Based on Scalar Method</t>
  </si>
  <si>
    <t>Total Company</t>
  </si>
  <si>
    <t>Wheeling Revenues</t>
  </si>
  <si>
    <t>Rebuttal Net Power Costs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</si>
  <si>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</si>
  <si>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</si>
  <si>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</si>
  <si>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</si>
  <si>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</si>
  <si>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</si>
  <si>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Utah Allocated</t>
  </si>
  <si>
    <t>Utah EBA Base</t>
  </si>
  <si>
    <t>Utah Retail Sales MWh</t>
  </si>
  <si>
    <t>Utah EBA $/MWh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</si>
  <si>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</si>
  <si>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</si>
  <si>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</si>
  <si>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</si>
  <si>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</si>
  <si>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</si>
  <si>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</si>
  <si>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</si>
  <si>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</si>
  <si>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</si>
  <si>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</si>
  <si>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</si>
  <si>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</si>
  <si>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Total</t>
  </si>
  <si>
    <t>[note 1]</t>
  </si>
  <si>
    <t>[note 2]</t>
  </si>
  <si>
    <t xml:space="preserve">[(a) / (b)] </t>
  </si>
  <si>
    <t>[note 4]</t>
  </si>
  <si>
    <t>[(c) * (d)]</t>
  </si>
  <si>
    <t>[(e) * (f)]</t>
  </si>
  <si>
    <t>[column (g)]</t>
  </si>
  <si>
    <t>[see detail below]</t>
  </si>
  <si>
    <t>[(h) + (j)]</t>
  </si>
  <si>
    <t>[note 3]</t>
  </si>
  <si>
    <t xml:space="preserve">[(k) / (l)] </t>
  </si>
  <si>
    <t xml:space="preserve">Footnotes:  (1) </t>
  </si>
  <si>
    <t>Utah Allocated Wheeling Revenues</t>
  </si>
  <si>
    <t xml:space="preserve">(2) </t>
  </si>
  <si>
    <t>SRM-2R, page 11.16, loads at input used in calculating allocation factors.</t>
  </si>
  <si>
    <t>SRM-3 Page 3.2.4</t>
  </si>
  <si>
    <t xml:space="preserve">(3) </t>
  </si>
  <si>
    <t>Total per SRM-3, page 3.1.5; monthly per pricing backup.</t>
  </si>
  <si>
    <t>Firm Wheeling</t>
  </si>
  <si>
    <t xml:space="preserve">(4) </t>
  </si>
  <si>
    <t>The scalar is calculated by iteration to achieve the annual Utah allocated NPC amount.  This adjustment is necessary because</t>
  </si>
  <si>
    <t>Utah SG Allocation</t>
  </si>
  <si>
    <t>not all costs use an SE factor.  The scalar will be dynamically calculated using actual Utah allocated NPC for the EBA.</t>
  </si>
  <si>
    <t>Non-firm Wheeling</t>
  </si>
  <si>
    <t>Utah SE Allocation</t>
  </si>
  <si>
    <t>GND-1R.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</si>
</sst>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mmm\-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_);_(@_)"/>
    <numFmt numFmtId="170" formatCode="0.0000%"/>
    <numFmt numFmtId="171" formatCode="_(* #,##0_);[Red]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SWIS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1" fontId="9" fillId="0" borderId="0" applyFont="0" applyFill="0" applyBorder="0" applyAlignment="0" applyProtection="0"/>
    <xf numFmtId="171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3" applyNumberFormat="1" applyFont="1"/>
    <xf numFmtId="165" fontId="0" fillId="0" borderId="0" xfId="1" applyNumberFormat="1" applyFont="1"/>
    <xf numFmtId="164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7" fontId="0" fillId="0" borderId="0" xfId="2" applyNumberFormat="1" applyFont="1" applyFill="1"/>
    <xf numFmtId="167" fontId="0" fillId="0" borderId="0" xfId="2" applyNumberFormat="1" applyFont="1"/>
    <xf numFmtId="168" fontId="0" fillId="0" borderId="0" xfId="2" applyNumberFormat="1" applyFont="1"/>
    <xf numFmtId="165" fontId="0" fillId="0" borderId="0" xfId="0" applyNumberFormat="1" applyFill="1"/>
    <xf numFmtId="169" fontId="0" fillId="0" borderId="0" xfId="1" applyNumberFormat="1" applyFont="1"/>
    <xf numFmtId="165" fontId="0" fillId="0" borderId="0" xfId="0" applyNumberFormat="1"/>
    <xf numFmtId="168" fontId="0" fillId="0" borderId="0" xfId="0" applyNumberFormat="1"/>
    <xf numFmtId="0" fontId="0" fillId="0" borderId="0" xfId="0" applyFont="1" applyBorder="1" applyAlignment="1">
      <alignment horizontal="center"/>
    </xf>
    <xf numFmtId="167" fontId="1" fillId="0" borderId="3" xfId="2" applyNumberFormat="1" applyFont="1" applyFill="1" applyBorder="1"/>
    <xf numFmtId="167" fontId="1" fillId="0" borderId="0" xfId="2" applyNumberFormat="1" applyFont="1"/>
    <xf numFmtId="165" fontId="1" fillId="0" borderId="3" xfId="1" applyNumberFormat="1" applyFont="1" applyFill="1" applyBorder="1"/>
    <xf numFmtId="168" fontId="1" fillId="0" borderId="3" xfId="2" applyNumberFormat="1" applyFont="1" applyBorder="1"/>
    <xf numFmtId="165" fontId="0" fillId="0" borderId="3" xfId="1" applyNumberFormat="1" applyFont="1" applyFill="1" applyBorder="1"/>
    <xf numFmtId="0" fontId="2" fillId="0" borderId="0" xfId="0" applyFont="1" applyBorder="1" applyAlignment="1">
      <alignment horizontal="center"/>
    </xf>
    <xf numFmtId="167" fontId="0" fillId="0" borderId="3" xfId="2" applyNumberFormat="1" applyFont="1" applyFill="1" applyBorder="1"/>
    <xf numFmtId="168" fontId="0" fillId="0" borderId="3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/>
    <xf numFmtId="167" fontId="2" fillId="0" borderId="0" xfId="2" applyNumberFormat="1" applyFont="1"/>
    <xf numFmtId="165" fontId="2" fillId="0" borderId="0" xfId="1" applyNumberFormat="1" applyFont="1"/>
    <xf numFmtId="44" fontId="2" fillId="0" borderId="0" xfId="2" applyFont="1"/>
    <xf numFmtId="168" fontId="2" fillId="0" borderId="0" xfId="2" applyNumberFormat="1" applyFon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167" fontId="0" fillId="0" borderId="0" xfId="2" applyNumberFormat="1" applyFont="1" applyBorder="1"/>
    <xf numFmtId="0" fontId="0" fillId="0" borderId="8" xfId="0" applyBorder="1"/>
    <xf numFmtId="170" fontId="0" fillId="0" borderId="0" xfId="3" applyNumberFormat="1" applyFont="1" applyBorder="1"/>
    <xf numFmtId="167" fontId="0" fillId="0" borderId="8" xfId="2" applyNumberFormat="1" applyFont="1" applyBorder="1"/>
    <xf numFmtId="0" fontId="0" fillId="0" borderId="9" xfId="0" applyBorder="1"/>
    <xf numFmtId="0" fontId="0" fillId="0" borderId="1" xfId="0" applyBorder="1" applyAlignment="1">
      <alignment horizontal="right"/>
    </xf>
    <xf numFmtId="170" fontId="0" fillId="0" borderId="1" xfId="3" applyNumberFormat="1" applyFont="1" applyBorder="1"/>
    <xf numFmtId="167" fontId="0" fillId="0" borderId="10" xfId="2" applyNumberFormat="1" applyFont="1" applyBorder="1"/>
  </cellXfs>
  <cellStyles count="13">
    <cellStyle name="Comma" xfId="1" builtinId="3"/>
    <cellStyle name="Comma 2" xfId="4"/>
    <cellStyle name="Comma 3" xfId="5"/>
    <cellStyle name="Currency" xfId="2" builtinId="4"/>
    <cellStyle name="Currency 2" xfId="6"/>
    <cellStyle name="Normal" xfId="0" builtinId="0"/>
    <cellStyle name="Normal 2" xfId="7"/>
    <cellStyle name="Normal 3" xfId="8"/>
    <cellStyle name="Normal 4" xfId="9"/>
    <cellStyle name="Normal 6" xfId="10"/>
    <cellStyle name="Percent" xfId="3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Utah\2013%20EBA\Exhibit%20SRM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1 1&amp;2of3"/>
      <sheetName val="Exhibit A1 3of3"/>
      <sheetName val="Exhibit A2 1of1"/>
      <sheetName val="Exhibit A3 1of2"/>
      <sheetName val="Exhibit A3 2of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showGridLines="0" tabSelected="1" topLeftCell="R3" zoomScaleNormal="100" workbookViewId="0">
      <selection activeCell="B31" sqref="B31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"/>
      <c r="H1" s="1"/>
      <c r="L1" s="2"/>
      <c r="P1" s="2"/>
      <c r="R1" s="3"/>
      <c r="W1" s="3"/>
      <c r="Y1" s="1"/>
      <c r="AB1" s="1"/>
      <c r="AD1" s="2"/>
      <c r="AG1" s="3"/>
    </row>
    <row r="2" spans="1:33">
      <c r="F2" s="1"/>
      <c r="H2" s="1"/>
      <c r="L2" s="2"/>
      <c r="P2" s="2"/>
      <c r="R2" s="3"/>
      <c r="W2" s="3"/>
      <c r="Y2" s="1"/>
      <c r="AB2" s="1"/>
      <c r="AD2" s="2"/>
      <c r="AG2" s="3"/>
    </row>
    <row r="3" spans="1:33">
      <c r="F3" s="1"/>
      <c r="H3" s="1"/>
      <c r="J3" s="3"/>
      <c r="L3" s="2"/>
      <c r="P3" s="2"/>
      <c r="R3" s="1"/>
      <c r="W3" s="1"/>
      <c r="Y3" s="1"/>
      <c r="AB3" s="1"/>
      <c r="AD3" s="2"/>
      <c r="AF3" s="3"/>
    </row>
    <row r="4" spans="1:33">
      <c r="F4" s="1"/>
      <c r="H4" s="1"/>
      <c r="J4" s="3"/>
      <c r="L4" s="2"/>
      <c r="P4" s="2"/>
      <c r="R4" s="1"/>
      <c r="W4" s="1"/>
      <c r="Y4" s="1"/>
      <c r="AB4" s="1"/>
      <c r="AD4" s="2"/>
      <c r="AF4" s="3"/>
    </row>
    <row r="5" spans="1:33" ht="18.7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4"/>
      <c r="P5" s="5"/>
      <c r="Q5" s="4"/>
      <c r="R5" s="4"/>
      <c r="U5" s="4" t="s">
        <v>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ht="18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4"/>
      <c r="P6" s="5"/>
      <c r="Q6" s="4"/>
      <c r="R6" s="4"/>
      <c r="U6" s="4" t="s">
        <v>3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3">
      <c r="L7" s="2"/>
      <c r="P7" s="2"/>
      <c r="AD7" s="2"/>
    </row>
    <row r="8" spans="1:33">
      <c r="B8" s="6" t="s">
        <v>4</v>
      </c>
      <c r="C8" s="7"/>
      <c r="D8" s="6"/>
      <c r="E8" s="7"/>
      <c r="F8" s="7"/>
      <c r="H8" s="8"/>
      <c r="L8" s="8"/>
      <c r="N8" s="9"/>
      <c r="W8" s="9"/>
      <c r="Y8" s="6" t="s">
        <v>5</v>
      </c>
      <c r="Z8" s="7"/>
      <c r="AB8" s="8"/>
      <c r="AD8" s="8"/>
      <c r="AF8" s="8"/>
    </row>
    <row r="9" spans="1:33" ht="45">
      <c r="B9" s="10" t="s">
        <v>6</v>
      </c>
      <c r="C9" s="11"/>
      <c r="D9" s="12" t="s">
        <v>7</v>
      </c>
      <c r="E9" s="11"/>
      <c r="F9" s="12" t="s">
        <v>8</v>
      </c>
      <c r="H9" s="12" t="s">
        <v>9</v>
      </c>
      <c r="J9" s="12" t="s">
        <v>10</v>
      </c>
      <c r="L9" s="12" t="s">
        <v>11</v>
      </c>
      <c r="N9" s="12" t="s">
        <v>12</v>
      </c>
      <c r="W9" s="12" t="s">
        <v>12</v>
      </c>
      <c r="Y9" s="10" t="s">
        <v>4</v>
      </c>
      <c r="Z9" s="10" t="s">
        <v>13</v>
      </c>
      <c r="AB9" s="12" t="s">
        <v>14</v>
      </c>
      <c r="AD9" s="12" t="s">
        <v>15</v>
      </c>
      <c r="AF9" s="12" t="s">
        <v>16</v>
      </c>
    </row>
    <row r="10" spans="1:33">
      <c r="B10" s="13" t="s">
        <v>17</v>
      </c>
      <c r="D10" s="13" t="s">
        <v>18</v>
      </c>
      <c r="E10" s="13"/>
      <c r="F10" s="13" t="s">
        <v>19</v>
      </c>
      <c r="G10" s="13"/>
      <c r="H10" s="13" t="s">
        <v>20</v>
      </c>
      <c r="I10" s="13"/>
      <c r="J10" s="13" t="s">
        <v>21</v>
      </c>
      <c r="L10" s="13" t="s">
        <v>22</v>
      </c>
      <c r="N10" s="13" t="s">
        <v>23</v>
      </c>
      <c r="W10" s="13" t="s">
        <v>24</v>
      </c>
      <c r="Y10" s="13" t="s">
        <v>25</v>
      </c>
      <c r="Z10" s="13" t="s">
        <v>26</v>
      </c>
      <c r="AB10" s="13" t="s">
        <v>27</v>
      </c>
      <c r="AD10" s="13" t="s">
        <v>28</v>
      </c>
      <c r="AF10" s="13" t="s">
        <v>29</v>
      </c>
    </row>
    <row r="12" spans="1:33">
      <c r="A12" s="14">
        <v>41061</v>
      </c>
      <c r="B12" s="15">
        <v>123896956.59901568</v>
      </c>
      <c r="C12" s="16"/>
      <c r="D12" s="2">
        <v>4713145.9059045585</v>
      </c>
      <c r="E12" s="16"/>
      <c r="F12" s="17">
        <f t="shared" ref="F12:F23" si="0">B12/D12</f>
        <v>26.28752834572752</v>
      </c>
      <c r="G12" s="16"/>
      <c r="H12" s="1">
        <v>0.99918599324504409</v>
      </c>
      <c r="I12" s="16"/>
      <c r="J12" s="17">
        <f t="shared" ref="J12:J23" si="1">F12*H12</f>
        <v>26.266130120083002</v>
      </c>
      <c r="K12" s="16"/>
      <c r="L12" s="2">
        <v>2045533.1242271182</v>
      </c>
      <c r="N12" s="16">
        <f>J12*L12</f>
        <v>53728239.205889396</v>
      </c>
      <c r="U12" s="14">
        <f>A12</f>
        <v>41061</v>
      </c>
      <c r="W12" s="16">
        <f t="shared" ref="W12:W23" si="2">N12</f>
        <v>53728239.205889396</v>
      </c>
      <c r="X12" s="16"/>
      <c r="Y12" s="16">
        <f>Y25/12</f>
        <v>-6225838.666666667</v>
      </c>
      <c r="Z12" s="16">
        <f>Z25/12</f>
        <v>-2684824.28561325</v>
      </c>
      <c r="AA12" s="16"/>
      <c r="AB12" s="16">
        <f t="shared" ref="AB12:AB23" si="3">Z12+N12</f>
        <v>51043414.92027615</v>
      </c>
      <c r="AC12" s="16"/>
      <c r="AD12" s="2">
        <v>1912132.46205</v>
      </c>
      <c r="AF12" s="17">
        <f>AB12/AD12</f>
        <v>26.694497339139588</v>
      </c>
    </row>
    <row r="13" spans="1:33">
      <c r="A13" s="14">
        <v>41091</v>
      </c>
      <c r="B13" s="18">
        <v>141773973.05509216</v>
      </c>
      <c r="D13" s="2">
        <v>5411202.5594906937</v>
      </c>
      <c r="F13" s="19">
        <f t="shared" si="0"/>
        <v>26.200086116982476</v>
      </c>
      <c r="H13" s="1">
        <f>H12</f>
        <v>0.99918599324504409</v>
      </c>
      <c r="J13" s="19">
        <f t="shared" si="1"/>
        <v>26.178759069902824</v>
      </c>
      <c r="L13" s="2">
        <v>2424358.491213867</v>
      </c>
      <c r="N13" s="2">
        <f t="shared" ref="N13:N23" si="4">J13*L13</f>
        <v>63466696.84056095</v>
      </c>
      <c r="U13" s="14">
        <f t="shared" ref="U13:U23" si="5">A13</f>
        <v>41091</v>
      </c>
      <c r="W13" s="2">
        <f t="shared" si="2"/>
        <v>63466696.84056095</v>
      </c>
      <c r="Y13" s="20">
        <f>Y12</f>
        <v>-6225838.666666667</v>
      </c>
      <c r="Z13" s="20">
        <f>Z12</f>
        <v>-2684824.28561325</v>
      </c>
      <c r="AB13" s="2">
        <f t="shared" si="3"/>
        <v>60781872.554947704</v>
      </c>
      <c r="AD13" s="2">
        <v>2266364.4785400005</v>
      </c>
      <c r="AF13" s="19">
        <f>AB13/AD13</f>
        <v>26.819107487116806</v>
      </c>
    </row>
    <row r="14" spans="1:33">
      <c r="A14" s="14">
        <v>41122</v>
      </c>
      <c r="B14" s="18">
        <v>144558297.42193317</v>
      </c>
      <c r="D14" s="2">
        <v>5356313.5881086495</v>
      </c>
      <c r="F14" s="19">
        <f t="shared" si="0"/>
        <v>26.988393238002647</v>
      </c>
      <c r="H14" s="1">
        <f t="shared" ref="H14:H23" si="6">H13</f>
        <v>0.99918599324504409</v>
      </c>
      <c r="J14" s="19">
        <f t="shared" si="1"/>
        <v>26.966424503601505</v>
      </c>
      <c r="L14" s="2">
        <v>2475599.2047931016</v>
      </c>
      <c r="N14" s="2">
        <f t="shared" si="4"/>
        <v>66758059.057229094</v>
      </c>
      <c r="U14" s="14">
        <f t="shared" si="5"/>
        <v>41122</v>
      </c>
      <c r="W14" s="2">
        <f t="shared" si="2"/>
        <v>66758059.057229094</v>
      </c>
      <c r="Y14" s="20">
        <f t="shared" ref="Y14:Z23" si="7">Y13</f>
        <v>-6225838.666666667</v>
      </c>
      <c r="Z14" s="20">
        <f t="shared" si="7"/>
        <v>-2684824.28561325</v>
      </c>
      <c r="AB14" s="2">
        <f t="shared" si="3"/>
        <v>64073234.771615848</v>
      </c>
      <c r="AD14" s="2">
        <v>2314401.9906899994</v>
      </c>
      <c r="AF14" s="19">
        <f t="shared" ref="AF14:AF23" si="8">AB14/AD14</f>
        <v>27.684574688994935</v>
      </c>
    </row>
    <row r="15" spans="1:33">
      <c r="A15" s="14">
        <v>41153</v>
      </c>
      <c r="B15" s="18">
        <v>127875043.19533841</v>
      </c>
      <c r="D15" s="2">
        <v>4710722.9544614423</v>
      </c>
      <c r="F15" s="19">
        <f t="shared" si="0"/>
        <v>27.145524037712772</v>
      </c>
      <c r="H15" s="1">
        <f t="shared" si="6"/>
        <v>0.99918599324504409</v>
      </c>
      <c r="J15" s="19">
        <f t="shared" si="1"/>
        <v>27.123427397779256</v>
      </c>
      <c r="L15" s="2">
        <v>2106011.7744731456</v>
      </c>
      <c r="N15" s="2">
        <f t="shared" si="4"/>
        <v>57122257.463790625</v>
      </c>
      <c r="U15" s="14">
        <f t="shared" si="5"/>
        <v>41153</v>
      </c>
      <c r="W15" s="2">
        <f t="shared" si="2"/>
        <v>57122257.463790625</v>
      </c>
      <c r="Y15" s="20">
        <f t="shared" si="7"/>
        <v>-6225838.666666667</v>
      </c>
      <c r="Z15" s="20">
        <f t="shared" si="7"/>
        <v>-2684824.28561325</v>
      </c>
      <c r="AB15" s="2">
        <f t="shared" si="3"/>
        <v>54437433.178177372</v>
      </c>
      <c r="AD15" s="2">
        <v>1968925.9935399997</v>
      </c>
      <c r="AF15" s="19">
        <f t="shared" si="8"/>
        <v>27.648288131085334</v>
      </c>
    </row>
    <row r="16" spans="1:33">
      <c r="A16" s="14">
        <v>41183</v>
      </c>
      <c r="B16" s="18">
        <v>118467640.01367652</v>
      </c>
      <c r="D16" s="2">
        <v>4742412.817473474</v>
      </c>
      <c r="F16" s="19">
        <f t="shared" si="0"/>
        <v>24.980457116086807</v>
      </c>
      <c r="H16" s="1">
        <f t="shared" si="6"/>
        <v>0.99918599324504409</v>
      </c>
      <c r="J16" s="19">
        <f t="shared" si="1"/>
        <v>24.960122855252425</v>
      </c>
      <c r="L16" s="2">
        <v>2039254.7907722283</v>
      </c>
      <c r="N16" s="2">
        <f t="shared" si="4"/>
        <v>50900050.110836901</v>
      </c>
      <c r="U16" s="14">
        <f t="shared" si="5"/>
        <v>41183</v>
      </c>
      <c r="W16" s="2">
        <f t="shared" si="2"/>
        <v>50900050.110836901</v>
      </c>
      <c r="Y16" s="20">
        <f t="shared" si="7"/>
        <v>-6225838.666666667</v>
      </c>
      <c r="Z16" s="20">
        <f t="shared" si="7"/>
        <v>-2684824.28561325</v>
      </c>
      <c r="AB16" s="2">
        <f t="shared" si="3"/>
        <v>48215225.825223655</v>
      </c>
      <c r="AD16" s="2">
        <v>1906260.0009999997</v>
      </c>
      <c r="AF16" s="19">
        <f t="shared" si="8"/>
        <v>25.29310052140346</v>
      </c>
    </row>
    <row r="17" spans="1:32">
      <c r="A17" s="14">
        <v>41214</v>
      </c>
      <c r="B17" s="18">
        <v>114387233.72441298</v>
      </c>
      <c r="D17" s="2">
        <v>4755748.3950937102</v>
      </c>
      <c r="F17" s="19">
        <f t="shared" si="0"/>
        <v>24.052414934823108</v>
      </c>
      <c r="H17" s="1">
        <f t="shared" si="6"/>
        <v>0.99918599324504409</v>
      </c>
      <c r="J17" s="19">
        <f t="shared" si="1"/>
        <v>24.032836106593159</v>
      </c>
      <c r="L17" s="2">
        <v>1986043.739369818</v>
      </c>
      <c r="N17" s="2">
        <f t="shared" si="4"/>
        <v>47730263.688800253</v>
      </c>
      <c r="U17" s="14">
        <f t="shared" si="5"/>
        <v>41214</v>
      </c>
      <c r="W17" s="2">
        <f t="shared" si="2"/>
        <v>47730263.688800253</v>
      </c>
      <c r="Y17" s="20">
        <f t="shared" si="7"/>
        <v>-6225838.666666667</v>
      </c>
      <c r="Z17" s="20">
        <f t="shared" si="7"/>
        <v>-2684824.28561325</v>
      </c>
      <c r="AB17" s="2">
        <f t="shared" si="3"/>
        <v>45045439.403187007</v>
      </c>
      <c r="AD17" s="2">
        <v>1856770.00499</v>
      </c>
      <c r="AF17" s="19">
        <f t="shared" si="8"/>
        <v>24.260107219595895</v>
      </c>
    </row>
    <row r="18" spans="1:32">
      <c r="A18" s="14">
        <v>41244</v>
      </c>
      <c r="B18" s="18">
        <v>118233498.30395085</v>
      </c>
      <c r="D18" s="2">
        <v>5126919.7517647333</v>
      </c>
      <c r="F18" s="19">
        <f t="shared" si="0"/>
        <v>23.061312450473558</v>
      </c>
      <c r="H18" s="1">
        <f t="shared" si="6"/>
        <v>0.99918599324504409</v>
      </c>
      <c r="J18" s="19">
        <f t="shared" si="1"/>
        <v>23.042540386360724</v>
      </c>
      <c r="L18" s="2">
        <v>2109251.0385792581</v>
      </c>
      <c r="N18" s="2">
        <f t="shared" si="4"/>
        <v>48602502.241435856</v>
      </c>
      <c r="U18" s="14">
        <f t="shared" si="5"/>
        <v>41244</v>
      </c>
      <c r="W18" s="2">
        <f t="shared" si="2"/>
        <v>48602502.241435856</v>
      </c>
      <c r="Y18" s="20">
        <f t="shared" si="7"/>
        <v>-6225838.666666667</v>
      </c>
      <c r="Z18" s="20">
        <f t="shared" si="7"/>
        <v>-2684824.28561325</v>
      </c>
      <c r="AB18" s="2">
        <f t="shared" si="3"/>
        <v>45917677.955822602</v>
      </c>
      <c r="AD18" s="2">
        <v>1971890.61411</v>
      </c>
      <c r="AF18" s="19">
        <f t="shared" si="8"/>
        <v>23.286118219365452</v>
      </c>
    </row>
    <row r="19" spans="1:32">
      <c r="A19" s="14">
        <v>41275</v>
      </c>
      <c r="B19" s="18">
        <v>122818180.18978149</v>
      </c>
      <c r="D19" s="2">
        <v>5204459.3895183671</v>
      </c>
      <c r="F19" s="19">
        <f t="shared" si="0"/>
        <v>23.598643201469457</v>
      </c>
      <c r="H19" s="1">
        <f t="shared" si="6"/>
        <v>0.99918599324504409</v>
      </c>
      <c r="J19" s="19">
        <f t="shared" si="1"/>
        <v>23.579433746495667</v>
      </c>
      <c r="L19" s="2">
        <v>2120961.2442313544</v>
      </c>
      <c r="N19" s="2">
        <f t="shared" si="4"/>
        <v>50011065.137238234</v>
      </c>
      <c r="U19" s="14">
        <f t="shared" si="5"/>
        <v>41275</v>
      </c>
      <c r="W19" s="2">
        <f t="shared" si="2"/>
        <v>50011065.137238234</v>
      </c>
      <c r="Y19" s="20">
        <f t="shared" si="7"/>
        <v>-6225838.666666667</v>
      </c>
      <c r="Z19" s="20">
        <f t="shared" si="7"/>
        <v>-2684824.28561325</v>
      </c>
      <c r="AB19" s="2">
        <f t="shared" si="3"/>
        <v>47326240.851624981</v>
      </c>
      <c r="AD19" s="2">
        <v>1982626.99979</v>
      </c>
      <c r="AF19" s="19">
        <f t="shared" si="8"/>
        <v>23.870471277067132</v>
      </c>
    </row>
    <row r="20" spans="1:32">
      <c r="A20" s="14">
        <v>41306</v>
      </c>
      <c r="B20" s="18">
        <v>111057433.76046157</v>
      </c>
      <c r="D20" s="2">
        <v>4620578.9866995877</v>
      </c>
      <c r="F20" s="19">
        <f t="shared" si="0"/>
        <v>24.035393417176117</v>
      </c>
      <c r="H20" s="1">
        <f t="shared" si="6"/>
        <v>0.99918599324504409</v>
      </c>
      <c r="J20" s="19">
        <f t="shared" si="1"/>
        <v>24.015828444576513</v>
      </c>
      <c r="L20" s="2">
        <v>1914785.7924679948</v>
      </c>
      <c r="N20" s="2">
        <f t="shared" si="4"/>
        <v>45985167.100023851</v>
      </c>
      <c r="U20" s="14">
        <f t="shared" si="5"/>
        <v>41306</v>
      </c>
      <c r="W20" s="2">
        <f t="shared" si="2"/>
        <v>45985167.100023851</v>
      </c>
      <c r="Y20" s="20">
        <f t="shared" si="7"/>
        <v>-6225838.666666667</v>
      </c>
      <c r="Z20" s="20">
        <f t="shared" si="7"/>
        <v>-2684824.28561325</v>
      </c>
      <c r="AB20" s="2">
        <f t="shared" si="3"/>
        <v>43300342.814410597</v>
      </c>
      <c r="AD20" s="2">
        <v>1789929.9980000001</v>
      </c>
      <c r="AF20" s="19">
        <f t="shared" si="8"/>
        <v>24.191081697492503</v>
      </c>
    </row>
    <row r="21" spans="1:32">
      <c r="A21" s="14">
        <v>41334</v>
      </c>
      <c r="B21" s="18">
        <v>120279486.36298758</v>
      </c>
      <c r="D21" s="2">
        <v>4920290.8823490171</v>
      </c>
      <c r="F21" s="19">
        <f t="shared" si="0"/>
        <v>24.445604790252652</v>
      </c>
      <c r="H21" s="1">
        <f t="shared" si="6"/>
        <v>0.99918599324504409</v>
      </c>
      <c r="J21" s="19">
        <f t="shared" si="1"/>
        <v>24.425705902824404</v>
      </c>
      <c r="L21" s="2">
        <v>2043215.1830304964</v>
      </c>
      <c r="N21" s="2">
        <f t="shared" si="4"/>
        <v>49906973.15688844</v>
      </c>
      <c r="U21" s="14">
        <f t="shared" si="5"/>
        <v>41334</v>
      </c>
      <c r="W21" s="2">
        <f t="shared" si="2"/>
        <v>49906973.15688844</v>
      </c>
      <c r="Y21" s="20">
        <f t="shared" si="7"/>
        <v>-6225838.666666667</v>
      </c>
      <c r="Z21" s="20">
        <f t="shared" si="7"/>
        <v>-2684824.28561325</v>
      </c>
      <c r="AB21" s="2">
        <f t="shared" si="3"/>
        <v>47222148.871275187</v>
      </c>
      <c r="AD21" s="2">
        <v>1910070.0009899999</v>
      </c>
      <c r="AF21" s="19">
        <f t="shared" si="8"/>
        <v>24.722732070971055</v>
      </c>
    </row>
    <row r="22" spans="1:32">
      <c r="A22" s="14">
        <v>41365</v>
      </c>
      <c r="B22" s="18">
        <v>114965906.06768632</v>
      </c>
      <c r="D22" s="2">
        <v>4664058.4768792829</v>
      </c>
      <c r="F22" s="19">
        <f t="shared" si="0"/>
        <v>24.649327755558051</v>
      </c>
      <c r="H22" s="1">
        <f t="shared" si="6"/>
        <v>0.99918599324504409</v>
      </c>
      <c r="J22" s="19">
        <f t="shared" si="1"/>
        <v>24.629263036259903</v>
      </c>
      <c r="L22" s="2">
        <v>1986136.5413850038</v>
      </c>
      <c r="N22" s="2">
        <f t="shared" si="4"/>
        <v>48917079.303698763</v>
      </c>
      <c r="U22" s="14">
        <f t="shared" si="5"/>
        <v>41365</v>
      </c>
      <c r="W22" s="2">
        <f t="shared" si="2"/>
        <v>48917079.303698763</v>
      </c>
      <c r="Y22" s="20">
        <f t="shared" si="7"/>
        <v>-6225838.666666667</v>
      </c>
      <c r="Z22" s="20">
        <f t="shared" si="7"/>
        <v>-2684824.28561325</v>
      </c>
      <c r="AB22" s="2">
        <f t="shared" si="3"/>
        <v>46232255.01808551</v>
      </c>
      <c r="AD22" s="2">
        <v>1856810.0009900001</v>
      </c>
      <c r="AF22" s="19">
        <f t="shared" si="8"/>
        <v>24.898753773103195</v>
      </c>
    </row>
    <row r="23" spans="1:32">
      <c r="A23" s="14">
        <v>41395</v>
      </c>
      <c r="B23" s="18">
        <v>120850885.3599188</v>
      </c>
      <c r="D23" s="2">
        <v>4882345.9886108236</v>
      </c>
      <c r="F23" s="19">
        <f t="shared" si="0"/>
        <v>24.752626225554444</v>
      </c>
      <c r="H23" s="1">
        <f t="shared" si="6"/>
        <v>0.99918599324504409</v>
      </c>
      <c r="J23" s="19">
        <f t="shared" si="1"/>
        <v>24.732477420603942</v>
      </c>
      <c r="L23" s="2">
        <v>2137811.218602804</v>
      </c>
      <c r="N23" s="2">
        <f t="shared" si="4"/>
        <v>52873367.693607651</v>
      </c>
      <c r="U23" s="14">
        <f t="shared" si="5"/>
        <v>41395</v>
      </c>
      <c r="W23" s="2">
        <f t="shared" si="2"/>
        <v>52873367.693607651</v>
      </c>
      <c r="Y23" s="20">
        <f t="shared" si="7"/>
        <v>-6225838.666666667</v>
      </c>
      <c r="Z23" s="20">
        <f t="shared" si="7"/>
        <v>-2684824.28561325</v>
      </c>
      <c r="AB23" s="2">
        <f t="shared" si="3"/>
        <v>50188543.407994404</v>
      </c>
      <c r="AD23" s="2">
        <v>1998460.00202</v>
      </c>
      <c r="AF23" s="19">
        <f t="shared" si="8"/>
        <v>25.113609157683875</v>
      </c>
    </row>
    <row r="24" spans="1:32" ht="7.5" customHeight="1">
      <c r="F24" s="21"/>
      <c r="J24" s="21"/>
    </row>
    <row r="25" spans="1:32" ht="15.75" thickBot="1">
      <c r="A25" s="22" t="s">
        <v>30</v>
      </c>
      <c r="B25" s="23">
        <f>SUM(B12:B24)</f>
        <v>1479164534.0542552</v>
      </c>
      <c r="C25" s="24"/>
      <c r="D25" s="25">
        <f>SUM(D12:D24)</f>
        <v>59108199.696354344</v>
      </c>
      <c r="E25" s="24"/>
      <c r="F25" s="26">
        <f>B25/D25</f>
        <v>25.024692710197478</v>
      </c>
      <c r="G25" s="16"/>
      <c r="I25" s="16"/>
      <c r="J25" s="26">
        <f>N25/L25</f>
        <v>25.050323735729791</v>
      </c>
      <c r="K25" s="16"/>
      <c r="L25" s="27">
        <f>SUM(L12:L24)</f>
        <v>25388962.143146191</v>
      </c>
      <c r="N25" s="23">
        <f>SUM(N12:N24)</f>
        <v>636001721.00000012</v>
      </c>
      <c r="U25" s="28" t="s">
        <v>30</v>
      </c>
      <c r="W25" s="23">
        <f>SUM(W12:W24)</f>
        <v>636001721.00000012</v>
      </c>
      <c r="X25" s="16"/>
      <c r="Y25" s="29">
        <f>AB33+AB36</f>
        <v>-74710064</v>
      </c>
      <c r="Z25" s="29">
        <f>AB33*AB34+AB36*AB37</f>
        <v>-32217891.427359</v>
      </c>
      <c r="AA25" s="16"/>
      <c r="AB25" s="29">
        <f>SUM(AB12:AB24)</f>
        <v>603783829.5726409</v>
      </c>
      <c r="AC25" s="16"/>
      <c r="AD25" s="25">
        <f>SUM(AD12:AD24)</f>
        <v>23734642.546710003</v>
      </c>
      <c r="AF25" s="30">
        <f>AB25/AD25</f>
        <v>25.438926597878545</v>
      </c>
    </row>
    <row r="26" spans="1:32" ht="15.75" thickTop="1">
      <c r="B26" s="31" t="s">
        <v>31</v>
      </c>
      <c r="C26" s="32"/>
      <c r="D26" s="31" t="s">
        <v>32</v>
      </c>
      <c r="E26" s="32"/>
      <c r="F26" s="31" t="s">
        <v>33</v>
      </c>
      <c r="H26" s="31" t="s">
        <v>34</v>
      </c>
      <c r="J26" s="31" t="s">
        <v>35</v>
      </c>
      <c r="L26" s="31" t="s">
        <v>32</v>
      </c>
      <c r="N26" s="31" t="s">
        <v>36</v>
      </c>
      <c r="W26" s="31" t="s">
        <v>37</v>
      </c>
      <c r="Y26" s="33" t="s">
        <v>38</v>
      </c>
      <c r="Z26" s="33"/>
      <c r="AB26" s="31" t="s">
        <v>39</v>
      </c>
      <c r="AD26" s="31" t="s">
        <v>40</v>
      </c>
      <c r="AF26" s="31" t="s">
        <v>41</v>
      </c>
    </row>
    <row r="27" spans="1:32">
      <c r="G27" s="34"/>
    </row>
    <row r="28" spans="1:32">
      <c r="A28" s="35"/>
      <c r="B28" s="36"/>
      <c r="C28" s="36"/>
      <c r="D28" s="36"/>
      <c r="E28" s="36"/>
      <c r="F28" s="36"/>
      <c r="G28" s="36"/>
      <c r="H28" s="37"/>
      <c r="I28" s="38"/>
      <c r="J28" s="39"/>
      <c r="K28" s="34"/>
      <c r="R28" s="40"/>
    </row>
    <row r="29" spans="1:32">
      <c r="B29" s="31"/>
      <c r="C29" s="32"/>
      <c r="D29" s="31"/>
      <c r="F29" s="31"/>
      <c r="H29" s="31"/>
      <c r="J29" s="31"/>
      <c r="N29" s="19"/>
      <c r="P29" s="2"/>
      <c r="R29" s="2"/>
    </row>
    <row r="30" spans="1:32">
      <c r="J30" s="1"/>
    </row>
    <row r="31" spans="1:32">
      <c r="A31" s="41" t="s">
        <v>42</v>
      </c>
      <c r="B31" t="s">
        <v>56</v>
      </c>
      <c r="J31" s="1"/>
      <c r="Y31" t="s">
        <v>43</v>
      </c>
    </row>
    <row r="32" spans="1:32">
      <c r="A32" s="42" t="s">
        <v>44</v>
      </c>
      <c r="B32" t="s">
        <v>45</v>
      </c>
      <c r="J32" s="1"/>
      <c r="Y32" s="43" t="s">
        <v>46</v>
      </c>
      <c r="Z32" s="44"/>
      <c r="AA32" s="44"/>
      <c r="AB32" s="45"/>
      <c r="AC32" s="46"/>
    </row>
    <row r="33" spans="1:29">
      <c r="A33" s="42" t="s">
        <v>47</v>
      </c>
      <c r="B33" t="s">
        <v>48</v>
      </c>
      <c r="J33" s="1"/>
      <c r="Y33" s="47"/>
      <c r="Z33" s="48" t="s">
        <v>49</v>
      </c>
      <c r="AA33" s="48"/>
      <c r="AB33" s="49">
        <f>-74710064-AB36</f>
        <v>-63278091</v>
      </c>
      <c r="AC33" s="50"/>
    </row>
    <row r="34" spans="1:29">
      <c r="A34" s="42" t="s">
        <v>50</v>
      </c>
      <c r="B34" t="s">
        <v>51</v>
      </c>
      <c r="J34" s="1"/>
      <c r="Y34" s="47"/>
      <c r="Z34" s="48" t="s">
        <v>52</v>
      </c>
      <c r="AA34" s="48"/>
      <c r="AB34" s="51">
        <v>0.43154700000000001</v>
      </c>
      <c r="AC34" s="52">
        <f>AB34*AB33</f>
        <v>-27307470.336777002</v>
      </c>
    </row>
    <row r="35" spans="1:29">
      <c r="A35" s="42"/>
      <c r="B35" t="s">
        <v>53</v>
      </c>
      <c r="J35" s="1"/>
      <c r="Y35" s="47"/>
      <c r="Z35" s="8"/>
      <c r="AA35" s="8"/>
      <c r="AB35" s="8"/>
      <c r="AC35" s="52"/>
    </row>
    <row r="36" spans="1:29">
      <c r="A36" s="42"/>
      <c r="J36" s="1"/>
      <c r="Y36" s="47"/>
      <c r="Z36" s="48" t="s">
        <v>54</v>
      </c>
      <c r="AA36" s="48"/>
      <c r="AB36" s="49">
        <v>-11431973</v>
      </c>
      <c r="AC36" s="52"/>
    </row>
    <row r="37" spans="1:29">
      <c r="J37" s="1"/>
      <c r="Y37" s="53"/>
      <c r="Z37" s="54" t="s">
        <v>55</v>
      </c>
      <c r="AA37" s="54"/>
      <c r="AB37" s="55">
        <v>0.42953400000000003</v>
      </c>
      <c r="AC37" s="56">
        <f>AB37*AB36</f>
        <v>-4910421.0905820001</v>
      </c>
    </row>
    <row r="38" spans="1:29">
      <c r="J38" s="1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SRM-1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McDougal, Steven</dc:creator>
  <cp:lastModifiedBy>laurieharris</cp:lastModifiedBy>
  <cp:lastPrinted>2014-03-13T01:34:22Z</cp:lastPrinted>
  <dcterms:created xsi:type="dcterms:W3CDTF">2014-03-13T01:32:40Z</dcterms:created>
  <dcterms:modified xsi:type="dcterms:W3CDTF">2014-03-17T22:14:27Z</dcterms:modified>
</cp:coreProperties>
</file>