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4docs\1403531\"/>
    </mc:Choice>
  </mc:AlternateContent>
  <bookViews>
    <workbookView xWindow="480" yWindow="45" windowWidth="18195" windowHeight="10545"/>
  </bookViews>
  <sheets>
    <sheet name="(Exh.4) A3 Method" sheetId="1" r:id="rId1"/>
  </sheets>
  <externalReferences>
    <externalReference r:id="rId2"/>
    <externalReference r:id="rId3"/>
    <externalReference r:id="rId4"/>
    <externalReference r:id="rId5"/>
  </externalReferences>
  <definedNames>
    <definedName name="_Fill" localSheetId="0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Acct108D_S">[1]FuncStudy!$F$2065</definedName>
    <definedName name="Acct108D00S">[1]FuncStudy!$F$2057</definedName>
    <definedName name="Acct108DSS">[1]FuncStudy!$F$2061</definedName>
    <definedName name="Acct228.42TROJD">[1]FuncStudy!$F$1867</definedName>
    <definedName name="ACCT2281">[1]FuncStudy!$F$1847</definedName>
    <definedName name="Acct2282">[1]FuncStudy!$F$1851</definedName>
    <definedName name="Acct2283">[1]FuncStudy!$F$1855</definedName>
    <definedName name="Acct2283S">[1]FuncStudy!$F$1859</definedName>
    <definedName name="Acct22842">[1]FuncStudy!$F$1868</definedName>
    <definedName name="Acct228SO">[1]FuncStudy!$F$1850</definedName>
    <definedName name="ACCT25398">[1]FuncStudy!$F$1880</definedName>
    <definedName name="Acct25399">[1]FuncStudy!$F$1887</definedName>
    <definedName name="Acct254">[1]FuncStudy!$F$1864</definedName>
    <definedName name="Acct282DITBAL">[1]FuncStudy!$F$1912</definedName>
    <definedName name="Acct350">[1]FuncStudy!$F$1323</definedName>
    <definedName name="Acct352">[1]FuncStudy!$F$1330</definedName>
    <definedName name="Acct353">[1]FuncStudy!$F$1336</definedName>
    <definedName name="Acct354">[1]FuncStudy!$F$1342</definedName>
    <definedName name="Acct355">[1]FuncStudy!$F$1348</definedName>
    <definedName name="Acct356">[1]FuncStudy!$F$1354</definedName>
    <definedName name="Acct357">[1]FuncStudy!$F$1360</definedName>
    <definedName name="Acct358">[1]FuncStudy!$F$1366</definedName>
    <definedName name="Acct359">[1]FuncStudy!$F$1372</definedName>
    <definedName name="Acct360">[1]FuncStudy!$F$1388</definedName>
    <definedName name="Acct361">[1]FuncStudy!$F$1394</definedName>
    <definedName name="Acct362">[1]FuncStudy!$F$1400</definedName>
    <definedName name="Acct364">[1]FuncStudy!$F$1407</definedName>
    <definedName name="Acct365">[1]FuncStudy!$F$1414</definedName>
    <definedName name="Acct366">[1]FuncStudy!$F$1421</definedName>
    <definedName name="Acct367">[1]FuncStudy!$F$1428</definedName>
    <definedName name="Acct368">[1]FuncStudy!$F$1434</definedName>
    <definedName name="Acct369">[1]FuncStudy!$F$1441</definedName>
    <definedName name="Acct370">[1]FuncStudy!$F$1447</definedName>
    <definedName name="Acct371">[1]FuncStudy!$F$1454</definedName>
    <definedName name="Acct372">[1]FuncStudy!$F$1461</definedName>
    <definedName name="Acct372A">[1]FuncStudy!$F$1460</definedName>
    <definedName name="Acct372DP">[1]FuncStudy!$F$1458</definedName>
    <definedName name="Acct372DS">[1]FuncStudy!$F$1459</definedName>
    <definedName name="Acct373">[1]FuncStudy!$F$1467</definedName>
    <definedName name="Acct444S">[1]FuncStudy!$F$105</definedName>
    <definedName name="Acct448S">[1]FuncStudy!$F$114</definedName>
    <definedName name="Acct450S">[1]FuncStudy!$F$138</definedName>
    <definedName name="Acct451S">[1]FuncStudy!$F$143</definedName>
    <definedName name="Acct454S">[1]FuncStudy!$F$153</definedName>
    <definedName name="Acct456S">[1]FuncStudy!$F$159</definedName>
    <definedName name="Acct580">[1]FuncStudy!$F$536</definedName>
    <definedName name="Acct581">[1]FuncStudy!$F$541</definedName>
    <definedName name="Acct582">[1]FuncStudy!$F$546</definedName>
    <definedName name="Acct583">[1]FuncStudy!$F$551</definedName>
    <definedName name="Acct584">[1]FuncStudy!$F$556</definedName>
    <definedName name="Acct585">[1]FuncStudy!$F$561</definedName>
    <definedName name="Acct586">[1]FuncStudy!$F$566</definedName>
    <definedName name="Acct587">[1]FuncStudy!$F$571</definedName>
    <definedName name="Acct588">[1]FuncStudy!$F$576</definedName>
    <definedName name="Acct589">[1]FuncStudy!$F$581</definedName>
    <definedName name="Acct590">[1]FuncStudy!$F$586</definedName>
    <definedName name="Acct591">[1]FuncStudy!$F$591</definedName>
    <definedName name="Acct592">[1]FuncStudy!$F$596</definedName>
    <definedName name="Acct593">[1]FuncStudy!$F$601</definedName>
    <definedName name="Acct594">[1]FuncStudy!$F$606</definedName>
    <definedName name="Acct595">[1]FuncStudy!$F$611</definedName>
    <definedName name="Acct596">[1]FuncStudy!$F$616</definedName>
    <definedName name="Acct597">[1]FuncStudy!$F$621</definedName>
    <definedName name="Acct598">[1]FuncStudy!$F$626</definedName>
    <definedName name="Acct928RE">[1]FuncStudy!$F$749</definedName>
    <definedName name="AcctAGA">[1]FuncStudy!$F$132</definedName>
    <definedName name="AcctTS0">[1]FuncStudy!$F$1380</definedName>
    <definedName name="ActualROR" localSheetId="0">#REF!</definedName>
    <definedName name="ActualROR">#REF!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ification">[1]FuncStudy!$Y$91</definedName>
    <definedName name="ContractTypeDol">'[2]Check Dollars'!$R$258:$S$643</definedName>
    <definedName name="ContractTypeMWh">'[2]Check MWh'!$R$258:$S$643</definedName>
    <definedName name="COSFacVal">[1]Inputs!$W$11</definedName>
    <definedName name="Demand">[3]Inputs!$D$9</definedName>
    <definedName name="Demand2">[1]Inputs!$D$10</definedName>
    <definedName name="Dis">[1]FuncStudy!$Y$90</definedName>
    <definedName name="DisFac">'[1]Func Dist Factor Table'!$A$11:$G$25</definedName>
    <definedName name="DispatchSum">"GRID Thermal Generation!R2C1:R4C2"</definedName>
    <definedName name="Factorck">'[1]COS Factor Table'!$Q$15:$Q$136</definedName>
    <definedName name="FactSum">'[1]COS Factor Table'!$A$14:$Q$137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'[1]Func Factor Table'!$A$10:$H$76</definedName>
    <definedName name="Function">[1]FuncStudy!$Y$90</definedName>
    <definedName name="IncomeTaxOptVal">[3]Inputs!$Y$11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nkCos">'[1]JAM Download'!$I$4</definedName>
    <definedName name="Months">'[4](6.4) Base UTGRC12 Stlmt NPC'!$F$7:$Q$7</definedName>
    <definedName name="NetToGross">[1]Inputs!$H$21</definedName>
    <definedName name="OH">[1]Inputs!$D$24</definedName>
    <definedName name="Page110" localSheetId="0">#REF!</definedName>
    <definedName name="Page110">#REF!</definedName>
    <definedName name="Page111" localSheetId="0">#REF!</definedName>
    <definedName name="Page111">#REF!</definedName>
    <definedName name="Page112" localSheetId="0">#REF!</definedName>
    <definedName name="Page112">#REF!</definedName>
    <definedName name="Page113" localSheetId="0">#REF!</definedName>
    <definedName name="Page113">#REF!</definedName>
    <definedName name="Page114" localSheetId="0">#REF!</definedName>
    <definedName name="Page114">#REF!</definedName>
    <definedName name="Page115" localSheetId="0">#REF!</definedName>
    <definedName name="Page115">#REF!</definedName>
    <definedName name="Page116" localSheetId="0">#REF!</definedName>
    <definedName name="Page116">#REF!</definedName>
    <definedName name="Page117" localSheetId="0">#REF!</definedName>
    <definedName name="Page117">#REF!</definedName>
    <definedName name="Page118" localSheetId="0">#REF!</definedName>
    <definedName name="Page118">#REF!</definedName>
    <definedName name="Page119" localSheetId="0">#REF!</definedName>
    <definedName name="Page119">#REF!</definedName>
    <definedName name="Page120" localSheetId="0">#REF!</definedName>
    <definedName name="Page120">#REF!</definedName>
    <definedName name="Page121" localSheetId="0">#REF!</definedName>
    <definedName name="Page121">#REF!</definedName>
    <definedName name="Page122" localSheetId="0">#REF!</definedName>
    <definedName name="Page122">#REF!</definedName>
    <definedName name="Page123" localSheetId="0">#REF!</definedName>
    <definedName name="Page123">#REF!</definedName>
    <definedName name="page63" localSheetId="0">'[1]Energy Factor'!#REF!</definedName>
    <definedName name="page63">'[1]Energy Factor'!#REF!</definedName>
    <definedName name="page64" localSheetId="0">'[1]Energy Factor'!#REF!</definedName>
    <definedName name="page64">'[1]Energy Factor'!#REF!</definedName>
    <definedName name="PSATable">[2]Hermiston!$A$41:$E$56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tate">[1]Inputs!$C$5</definedName>
    <definedName name="TargetROR">[1]Inputs!$L$6</definedName>
    <definedName name="Test_COS">'[1]Hot Sheet'!$F$120</definedName>
    <definedName name="TestPeriod">[1]Inputs!$C$6</definedName>
    <definedName name="TotalRateBase">'[1]G+T+D+R+M'!$H$58</definedName>
    <definedName name="TotTaxRate">[1]Inputs!$H$17</definedName>
    <definedName name="UAACT550SGW">[1]FuncStudy!$Y$405</definedName>
    <definedName name="UAACT554SGW">[1]FuncStudy!$Y$427</definedName>
    <definedName name="UAcct103">[1]FuncStudy!$Y$1315</definedName>
    <definedName name="UAcct105S">[1]FuncStudy!$Y$1673</definedName>
    <definedName name="UAcct105SEU">[1]FuncStudy!$Y$1677</definedName>
    <definedName name="UAcct105SGG">[1]FuncStudy!$Y$1678</definedName>
    <definedName name="UAcct105SGP1">[1]FuncStudy!$Y$1674</definedName>
    <definedName name="UAcct105SGP2">[1]FuncStudy!$Y$1676</definedName>
    <definedName name="UAcct105SGT">[1]FuncStudy!$Y$1675</definedName>
    <definedName name="UAcct1081390">[1]FuncStudy!$Y$2099</definedName>
    <definedName name="UAcct1081390Rcl">[1]FuncStudy!$Y$2098</definedName>
    <definedName name="UAcct1081399">[1]FuncStudy!$Y$2107</definedName>
    <definedName name="UAcct1081399Rcl">[1]FuncStudy!$Y$2106</definedName>
    <definedName name="UAcct108360">[1]FuncStudy!$Y$2006</definedName>
    <definedName name="UAcct108361">[1]FuncStudy!$Y$2010</definedName>
    <definedName name="UAcct108362">[1]FuncStudy!$Y$2014</definedName>
    <definedName name="UAcct108364">[1]FuncStudy!$Y$2018</definedName>
    <definedName name="UAcct108365">[1]FuncStudy!$Y$2022</definedName>
    <definedName name="UAcct108366">[1]FuncStudy!$Y$2026</definedName>
    <definedName name="UAcct108367">[1]FuncStudy!$Y$2030</definedName>
    <definedName name="UAcct108368">[1]FuncStudy!$Y$2034</definedName>
    <definedName name="UAcct108369">[1]FuncStudy!$Y$2038</definedName>
    <definedName name="UAcct108370">[1]FuncStudy!$Y$2042</definedName>
    <definedName name="UAcct108371">[1]FuncStudy!$Y$2046</definedName>
    <definedName name="UAcct108372">[1]FuncStudy!$Y$2050</definedName>
    <definedName name="UAcct108373">[1]FuncStudy!$Y$2054</definedName>
    <definedName name="UAcct108D">[1]FuncStudy!$Y$2066</definedName>
    <definedName name="UAcct108D00">[1]FuncStudy!$Y$2058</definedName>
    <definedName name="UAcct108Ds">[1]FuncStudy!$Y$2062</definedName>
    <definedName name="UAcct108Ep">[1]FuncStudy!$Y$1988</definedName>
    <definedName name="UAcct108Gpcn">[1]FuncStudy!$Y$2076</definedName>
    <definedName name="UAcct108Gps">[1]FuncStudy!$Y$2072</definedName>
    <definedName name="UAcct108Gpse">[1]FuncStudy!$Y$2078</definedName>
    <definedName name="UAcct108Gpsg">[1]FuncStudy!$Y$2075</definedName>
    <definedName name="UAcct108Gpsgp">[1]FuncStudy!$Y$2073</definedName>
    <definedName name="UAcct108Gpsgu">[1]FuncStudy!$Y$2074</definedName>
    <definedName name="UAcct108Gpso">[1]FuncStudy!$Y$2077</definedName>
    <definedName name="UACCT108GPSSGCH">[1]FuncStudy!$Y$2080</definedName>
    <definedName name="UACCT108GPSSGCT">[1]FuncStudy!$Y$2079</definedName>
    <definedName name="UAcct108Hp">[1]FuncStudy!$Y$1975</definedName>
    <definedName name="UAcct108Mp">[1]FuncStudy!$Y$2092</definedName>
    <definedName name="UAcct108Np">[1]FuncStudy!$Y$1968</definedName>
    <definedName name="UAcct108Op">[1]FuncStudy!$Y$1983</definedName>
    <definedName name="UAcct108Opsgw">[1]FuncStudy!$Y$1980</definedName>
    <definedName name="UAcct108OPSSGCT">[1]FuncStudy!$Y$1982</definedName>
    <definedName name="UAcct108Sp">[1]FuncStudy!$Y$1962</definedName>
    <definedName name="uacct108spssgch">[1]FuncStudy!$Y$1961</definedName>
    <definedName name="UAcct108Tp">[1]FuncStudy!$Y$2002</definedName>
    <definedName name="UAcct111390">[1]FuncStudy!$Y$2159</definedName>
    <definedName name="UAcct111Clg">[1]FuncStudy!$Y$2128</definedName>
    <definedName name="UAcct111Clgcn">[1]FuncStudy!$Y$2124</definedName>
    <definedName name="UAcct111Clgsop">[1]FuncStudy!$Y$2127</definedName>
    <definedName name="UAcct111Clgsou">[1]FuncStudy!$Y$2126</definedName>
    <definedName name="UAcct111Clh">[1]FuncStudy!$Y$2134</definedName>
    <definedName name="UAcct111Cls">[1]FuncStudy!$Y$2119</definedName>
    <definedName name="UAcct111Ipcn">[1]FuncStudy!$Y$2143</definedName>
    <definedName name="UAcct111Ips">[1]FuncStudy!$Y$2138</definedName>
    <definedName name="UAcct111Ipse">[1]FuncStudy!$Y$2141</definedName>
    <definedName name="UAcct111Ipsg">[1]FuncStudy!$Y$2142</definedName>
    <definedName name="UAcct111Ipsgp">[1]FuncStudy!$Y$2139</definedName>
    <definedName name="UAcct111Ipsgu">[1]FuncStudy!$Y$2140</definedName>
    <definedName name="uacct111ipso">[1]FuncStudy!$Y$2146</definedName>
    <definedName name="UACCT111IPSSGCH">[1]FuncStudy!$Y$2145</definedName>
    <definedName name="UAcct114">[1]FuncStudy!$Y$1685</definedName>
    <definedName name="UAcct120">[1]FuncStudy!$Y$1689</definedName>
    <definedName name="UAcct124">[1]FuncStudy!$Y$1694</definedName>
    <definedName name="UAcct141">[1]FuncStudy!$Y$1834</definedName>
    <definedName name="UAcct151">[1]FuncStudy!$Y$1716</definedName>
    <definedName name="uacct151ssech">[1]FuncStudy!$Y$1715</definedName>
    <definedName name="UAcct154">[1]FuncStudy!$Y$1750</definedName>
    <definedName name="uacct154ssgch">[1]FuncStudy!$Y$1749</definedName>
    <definedName name="UAcct163">[1]FuncStudy!$Y$1755</definedName>
    <definedName name="UAcct165">[1]FuncStudy!$Y$1770</definedName>
    <definedName name="UAcct165Se">[1]FuncStudy!$Y$1768</definedName>
    <definedName name="UAcct182">[1]FuncStudy!$Y$1701</definedName>
    <definedName name="UAcct18222">[1]FuncStudy!$Y$1824</definedName>
    <definedName name="UAcct182M">[1]FuncStudy!$Y$1780</definedName>
    <definedName name="UAcct182MSSGCT">[1]FuncStudy!$Y$1778</definedName>
    <definedName name="UAcct186">[1]FuncStudy!$Y$1709</definedName>
    <definedName name="UAcct1869">[1]FuncStudy!$Y$1829</definedName>
    <definedName name="UAcct186M">[1]FuncStudy!$Y$1791</definedName>
    <definedName name="UAcct186Mse">[1]FuncStudy!$Y$1788</definedName>
    <definedName name="UAcct190">[1]FuncStudy!$Y$1902</definedName>
    <definedName name="UAcct190CN">[1]FuncStudy!$Y$1891</definedName>
    <definedName name="UAcct190Dop">[1]FuncStudy!$Y$1892</definedName>
    <definedName name="UACCT190IBT">[1]FuncStudy!$Y$1894</definedName>
    <definedName name="UACCT190SSGCT">[1]FuncStudy!$Y$1901</definedName>
    <definedName name="UACCT2281">[1]FuncStudy!$Y$1847</definedName>
    <definedName name="UAcct2282">[1]FuncStudy!$Y$1851</definedName>
    <definedName name="UAcct2283">[1]FuncStudy!$Y$1855</definedName>
    <definedName name="UAcct2283S">[1]FuncStudy!$Y$1859</definedName>
    <definedName name="UAcct22842">[1]FuncStudy!$Y$1868</definedName>
    <definedName name="UAcct235">[1]FuncStudy!$Y$1843</definedName>
    <definedName name="UAcct252">[1]FuncStudy!$Y$1876</definedName>
    <definedName name="UAcct25316">[1]FuncStudy!$Y$1724</definedName>
    <definedName name="UAcct25317">[1]FuncStudy!$Y$1728</definedName>
    <definedName name="UAcct25318">[1]FuncStudy!$Y$1760</definedName>
    <definedName name="UAcct25319">[1]FuncStudy!$Y$1732</definedName>
    <definedName name="UACCT25398">[1]FuncStudy!$Y$1880</definedName>
    <definedName name="UAcct25399">[1]FuncStudy!$Y$1887</definedName>
    <definedName name="UAcct254">[1]FuncStudy!$Y$1864</definedName>
    <definedName name="UACCT254SO">[1]FuncStudy!$Y$1863</definedName>
    <definedName name="UAcct255">[1]FuncStudy!$Y$1952</definedName>
    <definedName name="UAcct281">[1]FuncStudy!$Y$1908</definedName>
    <definedName name="UAcct282">[1]FuncStudy!$Y$1926</definedName>
    <definedName name="UAcct282So">[1]FuncStudy!$Y$1914</definedName>
    <definedName name="UAcct283">[1]FuncStudy!$Y$1939</definedName>
    <definedName name="UAcct283So">[1]FuncStudy!$Y$1932</definedName>
    <definedName name="UAcct301S">[1]FuncStudy!$Y$1636</definedName>
    <definedName name="UAcct301Sg">[1]FuncStudy!$Y$1638</definedName>
    <definedName name="UAcct301So">[1]FuncStudy!$Y$1637</definedName>
    <definedName name="UAcct302S">[1]FuncStudy!$Y$1641</definedName>
    <definedName name="UAcct302Sg">[1]FuncStudy!$Y$1642</definedName>
    <definedName name="UAcct302Sgp">[1]FuncStudy!$Y$1643</definedName>
    <definedName name="UAcct302Sgu">[1]FuncStudy!$Y$1644</definedName>
    <definedName name="UAcct303Cn">[1]FuncStudy!$Y$1652</definedName>
    <definedName name="UAcct303S">[1]FuncStudy!$Y$1648</definedName>
    <definedName name="UAcct303Se">[1]FuncStudy!$Y$1651</definedName>
    <definedName name="UAcct303Sg">[1]FuncStudy!$Y$1649</definedName>
    <definedName name="UAcct303So">[1]FuncStudy!$Y$1650</definedName>
    <definedName name="UACCT303SSGCT">[1]FuncStudy!$Y$1654</definedName>
    <definedName name="UAcct310">[1]FuncStudy!$Y$1151</definedName>
    <definedName name="uacct310ssgch">[1]FuncStudy!$Y$1150</definedName>
    <definedName name="UAcct311">[1]FuncStudy!$Y$1156</definedName>
    <definedName name="uacct311ssgch">[1]FuncStudy!$Y$1155</definedName>
    <definedName name="UAcct312">[1]FuncStudy!$Y$1161</definedName>
    <definedName name="uacct312ssgch">[1]FuncStudy!$Y$1160</definedName>
    <definedName name="UAcct314">[1]FuncStudy!$Y$1166</definedName>
    <definedName name="uacct314ssgch">[1]FuncStudy!$Y$1165</definedName>
    <definedName name="UAcct315">[1]FuncStudy!$Y$1171</definedName>
    <definedName name="uacct315ssgch">[1]FuncStudy!$Y$1170</definedName>
    <definedName name="UAcct316">[1]FuncStudy!$Y$1176</definedName>
    <definedName name="uacct316ssgch">[1]FuncStudy!$Y$1175</definedName>
    <definedName name="UAcct320">[1]FuncStudy!$Y$1188</definedName>
    <definedName name="UAcct321">[1]FuncStudy!$Y$1192</definedName>
    <definedName name="UAcct322">[1]FuncStudy!$Y$1196</definedName>
    <definedName name="UAcct323">[1]FuncStudy!$Y$1200</definedName>
    <definedName name="UAcct324">[1]FuncStudy!$Y$1204</definedName>
    <definedName name="UAcct325">[1]FuncStudy!$Y$1208</definedName>
    <definedName name="UAcct33">[1]FuncStudy!$Y$131</definedName>
    <definedName name="UAcct330">[1]FuncStudy!$Y$1221</definedName>
    <definedName name="UAcct331">[1]FuncStudy!$Y$1226</definedName>
    <definedName name="UAcct332">[1]FuncStudy!$Y$1231</definedName>
    <definedName name="UAcct333">[1]FuncStudy!$Y$1236</definedName>
    <definedName name="UAcct334">[1]FuncStudy!$Y$1241</definedName>
    <definedName name="UAcct335">[1]FuncStudy!$Y$1246</definedName>
    <definedName name="UAcct336">[1]FuncStudy!$Y$1251</definedName>
    <definedName name="UAcct340">[1]FuncStudy!$Y$1266</definedName>
    <definedName name="UAcct340Sgw">[1]FuncStudy!$Y$1264</definedName>
    <definedName name="UAcct341">[1]FuncStudy!$Y$1272</definedName>
    <definedName name="UACCT341SGW">[1]FuncStudy!$Y$1270</definedName>
    <definedName name="uacct341ssgct">[1]FuncStudy!$Y$1271</definedName>
    <definedName name="UAcct342">[1]FuncStudy!$Y$1277</definedName>
    <definedName name="uacct342ssgct">[1]FuncStudy!$Y$1276</definedName>
    <definedName name="UAcct343">[1]FuncStudy!$Y$1284</definedName>
    <definedName name="UAcct343Sgw">[1]FuncStudy!$Y$1282</definedName>
    <definedName name="uacct343sscct">[1]FuncStudy!$Y$1283</definedName>
    <definedName name="UAcct344">[1]FuncStudy!$Y$1291</definedName>
    <definedName name="UACCT344SGW">[1]FuncStudy!$Y$1289</definedName>
    <definedName name="uacct344ssgct">[1]FuncStudy!$Y$1290</definedName>
    <definedName name="UAcct345">[1]FuncStudy!$Y$1297</definedName>
    <definedName name="UACCT345SGW">[1]FuncStudy!$Y$1295</definedName>
    <definedName name="uacct345ssgct">[1]FuncStudy!$Y$1296</definedName>
    <definedName name="UAcct346">[1]FuncStudy!$Y$1303</definedName>
    <definedName name="UAcct346SGW">[1]FuncStudy!$Y$1301</definedName>
    <definedName name="UAcct350">[1]FuncStudy!$Y$1323</definedName>
    <definedName name="UAcct352">[1]FuncStudy!$Y$1330</definedName>
    <definedName name="UAcct353">[1]FuncStudy!$Y$1336</definedName>
    <definedName name="UAcct354">[1]FuncStudy!$Y$1342</definedName>
    <definedName name="UAcct355">[1]FuncStudy!$Y$1348</definedName>
    <definedName name="UAcct356">[1]FuncStudy!$Y$1354</definedName>
    <definedName name="UAcct357">[1]FuncStudy!$Y$1360</definedName>
    <definedName name="UAcct358">[1]FuncStudy!$Y$1366</definedName>
    <definedName name="UAcct359">[1]FuncStudy!$Y$1372</definedName>
    <definedName name="UAcct360">[1]FuncStudy!$Y$1388</definedName>
    <definedName name="UAcct361">[1]FuncStudy!$Y$1394</definedName>
    <definedName name="UAcct362">[1]FuncStudy!$Y$1400</definedName>
    <definedName name="UAcct368">[1]FuncStudy!$Y$1434</definedName>
    <definedName name="UAcct369">[1]FuncStudy!$Y$1441</definedName>
    <definedName name="UAcct370">[1]FuncStudy!$Y$1447</definedName>
    <definedName name="UAcct372A">[1]FuncStudy!$Y$1460</definedName>
    <definedName name="UAcct372Dp">[1]FuncStudy!$Y$1458</definedName>
    <definedName name="UAcct372Ds">[1]FuncStudy!$Y$1459</definedName>
    <definedName name="UAcct373">[1]FuncStudy!$Y$1467</definedName>
    <definedName name="UAcct389Cn">[1]FuncStudy!$Y$1482</definedName>
    <definedName name="UAcct389S">[1]FuncStudy!$Y$1481</definedName>
    <definedName name="UAcct389Sg">[1]FuncStudy!$Y$1484</definedName>
    <definedName name="UAcct389Sgu">[1]FuncStudy!$Y$1483</definedName>
    <definedName name="UAcct389So">[1]FuncStudy!$Y$1485</definedName>
    <definedName name="UAcct390Cn">[1]FuncStudy!$Y$1492</definedName>
    <definedName name="UACCT390LS">[1]FuncStudy!$Y$1601</definedName>
    <definedName name="UAcct390LSG">[1]FuncStudy!$Y$1602</definedName>
    <definedName name="UAcct390LSO">[1]FuncStudy!$Y$1603</definedName>
    <definedName name="UAcct390S">[1]FuncStudy!$Y$1489</definedName>
    <definedName name="UAcct390Sgp">[1]FuncStudy!$Y$1490</definedName>
    <definedName name="UAcct390Sgu">[1]FuncStudy!$Y$1491</definedName>
    <definedName name="UAcct390Sop">[1]FuncStudy!$Y$1493</definedName>
    <definedName name="UAcct390Sou">[1]FuncStudy!$Y$1494</definedName>
    <definedName name="UAcct391Cn">[1]FuncStudy!$Y$1501</definedName>
    <definedName name="UAcct391S">[1]FuncStudy!$Y$1498</definedName>
    <definedName name="UAcct391Se">[1]FuncStudy!$Y$1503</definedName>
    <definedName name="UAcct391Sg">[1]FuncStudy!$Y$1502</definedName>
    <definedName name="UAcct391Sgp">[1]FuncStudy!$Y$1499</definedName>
    <definedName name="UAcct391Sgu">[1]FuncStudy!$Y$1500</definedName>
    <definedName name="UAcct391So">[1]FuncStudy!$Y$1504</definedName>
    <definedName name="uacct391ssgch">[1]FuncStudy!$Y$1505</definedName>
    <definedName name="UACCT391SSGCT">[1]FuncStudy!$Y$1506</definedName>
    <definedName name="UAcct392Cn">[1]FuncStudy!$Y$1513</definedName>
    <definedName name="UAcct392L">[1]FuncStudy!$Y$1611</definedName>
    <definedName name="UACCT392LRCL">[1]FuncStudy!$F$1614</definedName>
    <definedName name="UAcct392S">[1]FuncStudy!$Y$1510</definedName>
    <definedName name="UAcct392Se">[1]FuncStudy!$Y$1515</definedName>
    <definedName name="UAcct392Sg">[1]FuncStudy!$Y$1512</definedName>
    <definedName name="UAcct392Sgp">[1]FuncStudy!$Y$1516</definedName>
    <definedName name="UAcct392Sgu">[1]FuncStudy!$Y$1514</definedName>
    <definedName name="UAcct392So">[1]FuncStudy!$Y$1511</definedName>
    <definedName name="uacct392ssgch">[1]FuncStudy!$Y$1517</definedName>
    <definedName name="uacct392ssgct">[1]FuncStudy!$Y$1518</definedName>
    <definedName name="UAcct393S">[1]FuncStudy!$Y$1522</definedName>
    <definedName name="UAcct393Sg">[1]FuncStudy!$Y$1526</definedName>
    <definedName name="UAcct393Sgp">[1]FuncStudy!$Y$1523</definedName>
    <definedName name="UAcct393Sgu">[1]FuncStudy!$Y$1524</definedName>
    <definedName name="UAcct393So">[1]FuncStudy!$Y$1525</definedName>
    <definedName name="uacct393ssgct">[1]FuncStudy!$Y$1527</definedName>
    <definedName name="UAcct394S">[1]FuncStudy!$Y$1531</definedName>
    <definedName name="UAcct394Se">[1]FuncStudy!$Y$1535</definedName>
    <definedName name="UAcct394Sg">[1]FuncStudy!$Y$1536</definedName>
    <definedName name="UAcct394Sgp">[1]FuncStudy!$Y$1532</definedName>
    <definedName name="UAcct394Sgu">[1]FuncStudy!$Y$1533</definedName>
    <definedName name="UAcct394So">[1]FuncStudy!$Y$1534</definedName>
    <definedName name="UACCT394SSGCH">[1]FuncStudy!$Y$1537</definedName>
    <definedName name="UACCT394SSGCT">[1]FuncStudy!$Y$1538</definedName>
    <definedName name="UAcct395S">[1]FuncStudy!$Y$1542</definedName>
    <definedName name="UAcct395Se">[1]FuncStudy!$Y$1546</definedName>
    <definedName name="UAcct395Sg">[1]FuncStudy!$Y$1547</definedName>
    <definedName name="UAcct395Sgp">[1]FuncStudy!$Y$1543</definedName>
    <definedName name="UAcct395Sgu">[1]FuncStudy!$Y$1544</definedName>
    <definedName name="UAcct395So">[1]FuncStudy!$Y$1545</definedName>
    <definedName name="UACCT395SSGCH">[1]FuncStudy!$Y$1548</definedName>
    <definedName name="UACCT395SSGCT">[1]FuncStudy!$Y$1549</definedName>
    <definedName name="UAcct396S">[1]FuncStudy!$Y$1553</definedName>
    <definedName name="UAcct396Se">[1]FuncStudy!$Y$1558</definedName>
    <definedName name="UAcct396Sg">[1]FuncStudy!$Y$1555</definedName>
    <definedName name="UAcct396Sgp">[1]FuncStudy!$Y$1554</definedName>
    <definedName name="UAcct396Sgu">[1]FuncStudy!$Y$1557</definedName>
    <definedName name="UAcct396So">[1]FuncStudy!$Y$1556</definedName>
    <definedName name="UACCT396SSGCH">[1]FuncStudy!$Y$1560</definedName>
    <definedName name="UACCT396SSGCT">[1]FuncStudy!$Y$1559</definedName>
    <definedName name="UAcct397Cn">[1]FuncStudy!$Y$1568</definedName>
    <definedName name="UAcct397S">[1]FuncStudy!$Y$1564</definedName>
    <definedName name="UAcct397Se">[1]FuncStudy!$Y$1570</definedName>
    <definedName name="UAcct397Sg">[1]FuncStudy!$Y$1569</definedName>
    <definedName name="UAcct397Sgp">[1]FuncStudy!$Y$1565</definedName>
    <definedName name="UAcct397Sgu">[1]FuncStudy!$Y$1566</definedName>
    <definedName name="UAcct397So">[1]FuncStudy!$Y$1567</definedName>
    <definedName name="UACCT397SSGCH">[1]FuncStudy!$Y$1571</definedName>
    <definedName name="UACCT397SSGCT">[1]FuncStudy!$Y$1572</definedName>
    <definedName name="UAcct398Cn">[1]FuncStudy!$Y$1579</definedName>
    <definedName name="UAcct398S">[1]FuncStudy!$Y$1576</definedName>
    <definedName name="UAcct398Se">[1]FuncStudy!$Y$1581</definedName>
    <definedName name="UAcct398Sg">[1]FuncStudy!$Y$1582</definedName>
    <definedName name="UAcct398Sgp">[1]FuncStudy!$Y$1577</definedName>
    <definedName name="UAcct398Sgu">[1]FuncStudy!$Y$1578</definedName>
    <definedName name="UAcct398So">[1]FuncStudy!$Y$1580</definedName>
    <definedName name="UACCT398SSGCT">[1]FuncStudy!$Y$1583</definedName>
    <definedName name="UAcct399">[1]FuncStudy!$Y$1590</definedName>
    <definedName name="UAcct399G">[1]FuncStudy!$Y$1631</definedName>
    <definedName name="UAcct399L">[1]FuncStudy!$Y$1594</definedName>
    <definedName name="UAcct399Lrcl">[1]FuncStudy!$Y$1596</definedName>
    <definedName name="UAcct403360">[1]FuncStudy!$Y$808</definedName>
    <definedName name="UAcct403361">[1]FuncStudy!$Y$809</definedName>
    <definedName name="UAcct403362">[1]FuncStudy!$Y$810</definedName>
    <definedName name="UAcct403364">[1]FuncStudy!$Y$811</definedName>
    <definedName name="UAcct403365">[1]FuncStudy!$Y$812</definedName>
    <definedName name="UAcct403366">[1]FuncStudy!$Y$813</definedName>
    <definedName name="UAcct403367">[1]FuncStudy!$Y$814</definedName>
    <definedName name="UAcct403368">[1]FuncStudy!$Y$815</definedName>
    <definedName name="UAcct403369">[1]FuncStudy!$Y$816</definedName>
    <definedName name="UAcct403370">[1]FuncStudy!$Y$817</definedName>
    <definedName name="UAcct403371">[1]FuncStudy!$Y$818</definedName>
    <definedName name="UAcct403372">[1]FuncStudy!$Y$819</definedName>
    <definedName name="UAcct403373">[1]FuncStudy!$Y$820</definedName>
    <definedName name="UAcct403Ep">[1]FuncStudy!$Y$846</definedName>
    <definedName name="UAcct403Gpcn">[1]FuncStudy!$Y$828</definedName>
    <definedName name="UAcct403Gps">[1]FuncStudy!$Y$824</definedName>
    <definedName name="UAcct403Gpseu">[1]FuncStudy!$Y$827</definedName>
    <definedName name="UAcct403Gpsg">[1]FuncStudy!$Y$829</definedName>
    <definedName name="UAcct403Gpsgp">[1]FuncStudy!$Y$825</definedName>
    <definedName name="UAcct403Gpsgu">[1]FuncStudy!$Y$826</definedName>
    <definedName name="UAcct403Gpso">[1]FuncStudy!$Y$830</definedName>
    <definedName name="uacct403gpssgch">[1]FuncStudy!$Y$832</definedName>
    <definedName name="UACCT403GPSSGCT">[1]FuncStudy!$Y$831</definedName>
    <definedName name="UAcct403Gv0">[1]FuncStudy!$Y$837</definedName>
    <definedName name="UAcct403Hp">[1]FuncStudy!$Y$792</definedName>
    <definedName name="UAcct403Mp">[1]FuncStudy!$Y$841</definedName>
    <definedName name="UAcct403Np">[1]FuncStudy!$Y$787</definedName>
    <definedName name="UAcct403Op">[1]FuncStudy!$Y$799</definedName>
    <definedName name="UAcct403Opsgu">[1]FuncStudy!$Y$796</definedName>
    <definedName name="uacct403opssgct">[1]FuncStudy!$Y$797</definedName>
    <definedName name="uacct403sgw">[1]FuncStudy!$Y$798</definedName>
    <definedName name="uacct403spdgp">[1]FuncStudy!$Y$779</definedName>
    <definedName name="uacct403spdgu">[1]FuncStudy!$Y$780</definedName>
    <definedName name="uacct403spsg">[1]FuncStudy!$Y$781</definedName>
    <definedName name="uacct403ssgch">[1]FuncStudy!$Y$782</definedName>
    <definedName name="UAcct403Tp">[1]FuncStudy!$Y$805</definedName>
    <definedName name="UAcct404330">[1]FuncStudy!$Y$880</definedName>
    <definedName name="UAcct404Clg">[1]FuncStudy!$Y$857</definedName>
    <definedName name="UAcct404Clgsop">[1]FuncStudy!$Y$855</definedName>
    <definedName name="UAcct404Clgsou">[1]FuncStudy!$Y$853</definedName>
    <definedName name="UAcct404Cls">[1]FuncStudy!$Y$861</definedName>
    <definedName name="UAcct404Ipcn">[1]FuncStudy!$Y$867</definedName>
    <definedName name="UACCT404IPDGU">[1]FuncStudy!$Y$869</definedName>
    <definedName name="UAcct404Ips">[1]FuncStudy!$Y$864</definedName>
    <definedName name="UAcct404Ipse">[1]FuncStudy!$Y$865</definedName>
    <definedName name="UACCT404IPSGP">[1]FuncStudy!$Y$868</definedName>
    <definedName name="UAcct404Ipso">[1]FuncStudy!$Y$866</definedName>
    <definedName name="UACCT404IPSSGCH">[1]FuncStudy!$Y$870</definedName>
    <definedName name="UAcct404O">[1]FuncStudy!$Y$875</definedName>
    <definedName name="UAcct405">[1]FuncStudy!$Y$888</definedName>
    <definedName name="UAcct406">[1]FuncStudy!$Y$894</definedName>
    <definedName name="UAcct407">[1]FuncStudy!$Y$903</definedName>
    <definedName name="UAcct408">[1]FuncStudy!$Y$916</definedName>
    <definedName name="UAcct408S">[1]FuncStudy!$Y$908</definedName>
    <definedName name="UAcct40910FITOther">[1]FuncStudy!$Y$1135</definedName>
    <definedName name="UAcct40910FitPMI">[1]FuncStudy!$Y$1133</definedName>
    <definedName name="UAcct40910FITPTC">[1]FuncStudy!$Y$1134</definedName>
    <definedName name="UAcct40910FITSitus">[1]FuncStudy!$Y$1136</definedName>
    <definedName name="UAcct40911Dgu">[1]FuncStudy!$Y$1103</definedName>
    <definedName name="UAcct40911S">[1]FuncStudy!$Y$1101</definedName>
    <definedName name="UAcct41010">[1]FuncStudy!$Y$977</definedName>
    <definedName name="UAcct41020">[1]FuncStudy!$Y$992</definedName>
    <definedName name="UAcct41111">[1]FuncStudy!$Y$1026</definedName>
    <definedName name="UAcct41120">[1]FuncStudy!$Y$1011</definedName>
    <definedName name="UAcct41140">[1]FuncStudy!$Y$921</definedName>
    <definedName name="UAcct41141">[1]FuncStudy!$Y$926</definedName>
    <definedName name="UAcct41160">[1]FuncStudy!$Y$177</definedName>
    <definedName name="UAcct41170">[1]FuncStudy!$Y$182</definedName>
    <definedName name="UAcct4118">[1]FuncStudy!$Y$186</definedName>
    <definedName name="UAcct41181">[1]FuncStudy!$Y$189</definedName>
    <definedName name="UAcct4194">[1]FuncStudy!$Y$193</definedName>
    <definedName name="UAcct419Doth">[1]FuncStudy!$Y$957</definedName>
    <definedName name="UAcct421">[1]FuncStudy!$Y$202</definedName>
    <definedName name="UAcct4311">[1]FuncStudy!$Y$209</definedName>
    <definedName name="UAcct442Se">[1]FuncStudy!$Y$100</definedName>
    <definedName name="UAcct442Sg">[1]FuncStudy!$Y$101</definedName>
    <definedName name="UAcct447">[1]FuncStudy!$Y$125</definedName>
    <definedName name="UAcct447S">[1]FuncStudy!$Y$121</definedName>
    <definedName name="UAcct447Se">[1]FuncStudy!$Y$124</definedName>
    <definedName name="UAcct448S">[1]FuncStudy!$Y$114</definedName>
    <definedName name="UAcct448So">[1]FuncStudy!$Y$115</definedName>
    <definedName name="UAcct449">[1]FuncStudy!$Y$130</definedName>
    <definedName name="UAcct450">[1]FuncStudy!$Y$140</definedName>
    <definedName name="UAcct450S">[1]FuncStudy!$Y$138</definedName>
    <definedName name="UAcct450So">[1]FuncStudy!$Y$139</definedName>
    <definedName name="UAcct451S">[1]FuncStudy!$Y$143</definedName>
    <definedName name="UAcct451Sg">[1]FuncStudy!$Y$144</definedName>
    <definedName name="UAcct451So">[1]FuncStudy!$Y$145</definedName>
    <definedName name="UAcct453">[1]FuncStudy!$Y$150</definedName>
    <definedName name="UAcct454">[1]FuncStudy!$Y$156</definedName>
    <definedName name="UAcct454S">[1]FuncStudy!$Y$153</definedName>
    <definedName name="UAcct454Sg">[1]FuncStudy!$Y$154</definedName>
    <definedName name="UAcct454So">[1]FuncStudy!$Y$155</definedName>
    <definedName name="UAcct456">[1]FuncStudy!$Y$164</definedName>
    <definedName name="UAcct456Cn">[1]FuncStudy!$Y$160</definedName>
    <definedName name="UAcct456S">[1]FuncStudy!$Y$159</definedName>
    <definedName name="UAcct456Se">[1]FuncStudy!$Y$161</definedName>
    <definedName name="UAcct500">[1]FuncStudy!$Y$225</definedName>
    <definedName name="UACCT500SSGCH">[1]FuncStudy!$Y$224</definedName>
    <definedName name="UAcct501">[1]FuncStudy!$Y$233</definedName>
    <definedName name="UAcct501Se">[1]FuncStudy!$Y$228</definedName>
    <definedName name="UACCT501SENNPC">[1]FuncStudy!$Y$229</definedName>
    <definedName name="uacct501ssech">[1]FuncStudy!$Y$232</definedName>
    <definedName name="UACCT501SSECHNNPC">[1]FuncStudy!$Y$231</definedName>
    <definedName name="uacct501ssect">[1]FuncStudy!$Y$230</definedName>
    <definedName name="UAcct502">[1]FuncStudy!$Y$238</definedName>
    <definedName name="uacct502snpps">[1]FuncStudy!$Y$236</definedName>
    <definedName name="uacct502ssgch">[1]FuncStudy!$Y$237</definedName>
    <definedName name="UAcct503">[1]FuncStudy!$Y$243</definedName>
    <definedName name="UAcct503Se">[1]FuncStudy!$Y$241</definedName>
    <definedName name="UACCT503SENNPC">[1]FuncStudy!$Y$242</definedName>
    <definedName name="UAcct505">[1]FuncStudy!$Y$248</definedName>
    <definedName name="uacct505snpps">[1]FuncStudy!$Y$246</definedName>
    <definedName name="uacct505ssgch">[1]FuncStudy!$Y$247</definedName>
    <definedName name="UAcct506">[1]FuncStudy!$Y$254</definedName>
    <definedName name="UAcct506Se">[1]FuncStudy!$Y$252</definedName>
    <definedName name="uacct506snpps">[1]FuncStudy!$Y$251</definedName>
    <definedName name="uacct506ssgch">[1]FuncStudy!$Y$253</definedName>
    <definedName name="UAcct507">[1]FuncStudy!$Y$259</definedName>
    <definedName name="uacct507ssgch">[1]FuncStudy!$Y$258</definedName>
    <definedName name="UAcct510">[1]FuncStudy!$Y$264</definedName>
    <definedName name="uacct510ssgch">[1]FuncStudy!$Y$263</definedName>
    <definedName name="UAcct511">[1]FuncStudy!$Y$269</definedName>
    <definedName name="uacct511ssgch">[1]FuncStudy!$Y$268</definedName>
    <definedName name="UAcct512">[1]FuncStudy!$Y$274</definedName>
    <definedName name="uacct512ssgch">[1]FuncStudy!$Y$273</definedName>
    <definedName name="UAcct513">[1]FuncStudy!$Y$279</definedName>
    <definedName name="uacct513ssgch">[1]FuncStudy!$Y$278</definedName>
    <definedName name="UAcct514">[1]FuncStudy!$Y$284</definedName>
    <definedName name="uacct514ssgch">[1]FuncStudy!$Y$283</definedName>
    <definedName name="UAcct517">[1]FuncStudy!$Y$290</definedName>
    <definedName name="UAcct518">[1]FuncStudy!$Y$294</definedName>
    <definedName name="UAcct519">[1]FuncStudy!$Y$299</definedName>
    <definedName name="UAcct520">[1]FuncStudy!$Y$303</definedName>
    <definedName name="UAcct523">[1]FuncStudy!$Y$307</definedName>
    <definedName name="UAcct524">[1]FuncStudy!$Y$311</definedName>
    <definedName name="UAcct528">[1]FuncStudy!$Y$315</definedName>
    <definedName name="UAcct529">[1]FuncStudy!$Y$319</definedName>
    <definedName name="UAcct530">[1]FuncStudy!$Y$323</definedName>
    <definedName name="UAcct531">[1]FuncStudy!$Y$327</definedName>
    <definedName name="UAcct532">[1]FuncStudy!$Y$331</definedName>
    <definedName name="UAcct535">[1]FuncStudy!$Y$338</definedName>
    <definedName name="UAcct536">[1]FuncStudy!$Y$342</definedName>
    <definedName name="UAcct537">[1]FuncStudy!$Y$346</definedName>
    <definedName name="UAcct538">[1]FuncStudy!$Y$350</definedName>
    <definedName name="UAcct539">[1]FuncStudy!$Y$354</definedName>
    <definedName name="UAcct540">[1]FuncStudy!$Y$358</definedName>
    <definedName name="UAcct541">[1]FuncStudy!$Y$362</definedName>
    <definedName name="UAcct542">[1]FuncStudy!$Y$366</definedName>
    <definedName name="UAcct543">[1]FuncStudy!$Y$370</definedName>
    <definedName name="UAcct544">[1]FuncStudy!$Y$374</definedName>
    <definedName name="UAcct545">[1]FuncStudy!$Y$378</definedName>
    <definedName name="UAcct546">[1]FuncStudy!$Y$385</definedName>
    <definedName name="UAcct547Se">[1]FuncStudy!$Y$388</definedName>
    <definedName name="UACCT547SSECT">[1]FuncStudy!$Y$389</definedName>
    <definedName name="UAcct548">[1]FuncStudy!$Y$395</definedName>
    <definedName name="uacct548ssgct">[1]FuncStudy!$Y$394</definedName>
    <definedName name="UAcct549">[1]FuncStudy!$Y$400</definedName>
    <definedName name="UAcct549sg">[1]FuncStudy!$Y$398</definedName>
    <definedName name="uacct550">[1]FuncStudy!$Y$406</definedName>
    <definedName name="UACCT550sg">[1]FuncStudy!$Y$404</definedName>
    <definedName name="UAcct551">[1]FuncStudy!$Y$410</definedName>
    <definedName name="UAcct552">[1]FuncStudy!$Y$415</definedName>
    <definedName name="UAcct553">[1]FuncStudy!$Y$422</definedName>
    <definedName name="UACCT553SSGCT">[1]FuncStudy!$Y$420</definedName>
    <definedName name="UAcct554">[1]FuncStudy!$Y$428</definedName>
    <definedName name="UAcct554SSCT">[1]FuncStudy!$Y$426</definedName>
    <definedName name="uacct555dgp">[1]FuncStudy!$Y$437</definedName>
    <definedName name="UAcct555Dgu">[1]FuncStudy!$Y$434</definedName>
    <definedName name="UAcct555S">[1]FuncStudy!$Y$433</definedName>
    <definedName name="UAcct555Se">[1]FuncStudy!$Y$435</definedName>
    <definedName name="uacct555ssgp">[1]FuncStudy!$Y$436</definedName>
    <definedName name="UAcct556">[1]FuncStudy!$Y$442</definedName>
    <definedName name="UAcct557">[1]FuncStudy!$Y$451</definedName>
    <definedName name="UACCT557SSGCT">[1]FuncStudy!$Y$449</definedName>
    <definedName name="UAcct560">[1]FuncStudy!$Y$476</definedName>
    <definedName name="UAcct561">[1]FuncStudy!$Y$480</definedName>
    <definedName name="UAcct562">[1]FuncStudy!$Y$484</definedName>
    <definedName name="UAcct563">[1]FuncStudy!$Y$488</definedName>
    <definedName name="UAcct564">[1]FuncStudy!$Y$492</definedName>
    <definedName name="UAcct565">[1]FuncStudy!$Y$497</definedName>
    <definedName name="UAcct565Se">[1]FuncStudy!$Y$496</definedName>
    <definedName name="UAcct566">[1]FuncStudy!$Y$501</definedName>
    <definedName name="UAcct567">[1]FuncStudy!$Y$505</definedName>
    <definedName name="UAcct568">[1]FuncStudy!$Y$509</definedName>
    <definedName name="UAcct569">[1]FuncStudy!$Y$513</definedName>
    <definedName name="UAcct570">[1]FuncStudy!$Y$517</definedName>
    <definedName name="UAcct571">[1]FuncStudy!$Y$521</definedName>
    <definedName name="UAcct572">[1]FuncStudy!$Y$525</definedName>
    <definedName name="UAcct573">[1]FuncStudy!$Y$529</definedName>
    <definedName name="UAcct580">[1]FuncStudy!$Y$536</definedName>
    <definedName name="UAcct581">[1]FuncStudy!$Y$541</definedName>
    <definedName name="UAcct582">[1]FuncStudy!$Y$546</definedName>
    <definedName name="UAcct583">[1]FuncStudy!$Y$551</definedName>
    <definedName name="UAcct584">[1]FuncStudy!$Y$556</definedName>
    <definedName name="UAcct585">[1]FuncStudy!$Y$561</definedName>
    <definedName name="UAcct586">[1]FuncStudy!$Y$566</definedName>
    <definedName name="UAcct587">[1]FuncStudy!$Y$571</definedName>
    <definedName name="UAcct588">[1]FuncStudy!$Y$576</definedName>
    <definedName name="UAcct589">[1]FuncStudy!$Y$581</definedName>
    <definedName name="UAcct590">[1]FuncStudy!$Y$586</definedName>
    <definedName name="UAcct591">[1]FuncStudy!$Y$591</definedName>
    <definedName name="UAcct592">[1]FuncStudy!$Y$596</definedName>
    <definedName name="UAcct593">[1]FuncStudy!$Y$601</definedName>
    <definedName name="UAcct594">[1]FuncStudy!$Y$606</definedName>
    <definedName name="UAcct595">[1]FuncStudy!$Y$611</definedName>
    <definedName name="UAcct596">[1]FuncStudy!$Y$616</definedName>
    <definedName name="UAcct597">[1]FuncStudy!$Y$621</definedName>
    <definedName name="UAcct598">[1]FuncStudy!$Y$626</definedName>
    <definedName name="UAcct901">[1]FuncStudy!$Y$633</definedName>
    <definedName name="UAcct902">[1]FuncStudy!$Y$638</definedName>
    <definedName name="UAcct903">[1]FuncStudy!$Y$643</definedName>
    <definedName name="UAcct904">[1]FuncStudy!$Y$649</definedName>
    <definedName name="UAcct905">[1]FuncStudy!$Y$654</definedName>
    <definedName name="UAcct907">[1]FuncStudy!$Y$661</definedName>
    <definedName name="UAcct908">[1]FuncStudy!$Y$666</definedName>
    <definedName name="UAcct909">[1]FuncStudy!$Y$671</definedName>
    <definedName name="UAcct910">[1]FuncStudy!$Y$676</definedName>
    <definedName name="UAcct911">[1]FuncStudy!$Y$683</definedName>
    <definedName name="UAcct912">[1]FuncStudy!$Y$688</definedName>
    <definedName name="UAcct913">[1]FuncStudy!$Y$693</definedName>
    <definedName name="UAcct916">[1]FuncStudy!$Y$698</definedName>
    <definedName name="UAcct920">[1]FuncStudy!$Y$707</definedName>
    <definedName name="UAcct920Cn">[1]FuncStudy!$Y$705</definedName>
    <definedName name="UAcct921">[1]FuncStudy!$Y$713</definedName>
    <definedName name="UAcct921Cn">[1]FuncStudy!$Y$711</definedName>
    <definedName name="UAcct923">[1]FuncStudy!$Y$719</definedName>
    <definedName name="UAcct923Cn">[1]FuncStudy!$Y$717</definedName>
    <definedName name="UAcct924S">[1]FuncStudy!$Y$722</definedName>
    <definedName name="UACCT924SG">[1]FuncStudy!$Y$723</definedName>
    <definedName name="UAcct924SO">[1]FuncStudy!$Y$724</definedName>
    <definedName name="UAcct925">[1]FuncStudy!$Y$729</definedName>
    <definedName name="UAcct926">[1]FuncStudy!$Y$735</definedName>
    <definedName name="UAcct927">[1]FuncStudy!$Y$740</definedName>
    <definedName name="UAcct928">[1]FuncStudy!$Y$747</definedName>
    <definedName name="UAcct928RE">[1]FuncStudy!$Y$749</definedName>
    <definedName name="UAcct929">[1]FuncStudy!$Y$754</definedName>
    <definedName name="UACCT930cn">[1]FuncStudy!$Y$758</definedName>
    <definedName name="UAcct930S">[1]FuncStudy!$Y$757</definedName>
    <definedName name="UAcct930So">[1]FuncStudy!$Y$759</definedName>
    <definedName name="UAcct931">[1]FuncStudy!$Y$765</definedName>
    <definedName name="UAcct935">[1]FuncStudy!$Y$771</definedName>
    <definedName name="UAcctAGA">[1]FuncStudy!$Y$132</definedName>
    <definedName name="UAcctcwc">[1]FuncStudy!$Y$1798</definedName>
    <definedName name="UAcctd00">[1]FuncStudy!$Y$1471</definedName>
    <definedName name="UAcctdfad">[1]FuncStudy!$Y$214</definedName>
    <definedName name="UAcctdfap">[1]FuncStudy!$Y$212</definedName>
    <definedName name="UAcctdfat">[1]FuncStudy!$Y$213</definedName>
    <definedName name="UAcctds0">[1]FuncStudy!$Y$1475</definedName>
    <definedName name="UAcctfit">[1]FuncStudy!$Y$1142</definedName>
    <definedName name="UAcctg00">[1]FuncStudy!$Y$1623</definedName>
    <definedName name="UAccth00">[1]FuncStudy!$Y$1257</definedName>
    <definedName name="UAccti00">[1]FuncStudy!$Y$1665</definedName>
    <definedName name="UAcctn00">[1]FuncStudy!$Y$1213</definedName>
    <definedName name="UAccto00">[1]FuncStudy!$Y$1308</definedName>
    <definedName name="UAcctowc">[1]FuncStudy!$Y$1810</definedName>
    <definedName name="uacctowcssech">[1]FuncStudy!$Y$1809</definedName>
    <definedName name="UAccts00">[1]FuncStudy!$Y$1181</definedName>
    <definedName name="UAcctSchM">[1]FuncStudy!$Y$1120</definedName>
    <definedName name="UAcctsttax">[1]FuncStudy!$Y$1124</definedName>
    <definedName name="UAcctt00">[1]FuncStudy!$Y$1376</definedName>
    <definedName name="UACT553SGW">[1]FuncStudy!$Y$421</definedName>
    <definedName name="USCHMAFS">[1]FuncStudy!$Y$1031</definedName>
    <definedName name="USCHMAFSE">[1]FuncStudy!$Y$1034</definedName>
    <definedName name="USCHMAFSG">[1]FuncStudy!$Y$1036</definedName>
    <definedName name="USCHMAFSNP">[1]FuncStudy!$Y$1032</definedName>
    <definedName name="USCHMAFSO">[1]FuncStudy!$Y$1033</definedName>
    <definedName name="USCHMAFTROJP">[1]FuncStudy!$Y$1035</definedName>
    <definedName name="USCHMAPBADDEBT">[1]FuncStudy!$Y$1045</definedName>
    <definedName name="USCHMAPS">[1]FuncStudy!$Y$1040</definedName>
    <definedName name="USCHMAPSE">[1]FuncStudy!$Y$1041</definedName>
    <definedName name="USCHMAPSG">[1]FuncStudy!$Y$1044</definedName>
    <definedName name="USCHMAPSNP">[1]FuncStudy!$Y$1042</definedName>
    <definedName name="USCHMAPSO">[1]FuncStudy!$Y$1043</definedName>
    <definedName name="USCHMATBADDEBT">[1]FuncStudy!$Y$1060</definedName>
    <definedName name="USCHMATCIAC">[1]FuncStudy!$Y$1051</definedName>
    <definedName name="USCHMATGPS">[1]FuncStudy!$Y$1057</definedName>
    <definedName name="USCHMATS">[1]FuncStudy!$Y$1049</definedName>
    <definedName name="USCHMATSCHMDEXP">[1]FuncStudy!$Y$1062</definedName>
    <definedName name="USCHMATSE">[1]FuncStudy!$Y$1055</definedName>
    <definedName name="USCHMATSG">[1]FuncStudy!$Y$1054</definedName>
    <definedName name="USCHMATSG2">[1]FuncStudy!$Y$1056</definedName>
    <definedName name="USCHMATSGCT">[1]FuncStudy!$Y$1050</definedName>
    <definedName name="USCHMATSNP">[1]FuncStudy!$Y$1052</definedName>
    <definedName name="USCHMATSNPD">[1]FuncStudy!$Y$1059</definedName>
    <definedName name="USCHMATSO">[1]FuncStudy!$Y$1058</definedName>
    <definedName name="USCHMATTAXDEPR">[1]FuncStudy!$Y$1061</definedName>
    <definedName name="USCHMATTROJD">[1]FuncStudy!$Y$1053</definedName>
    <definedName name="USCHMDFDGP">[1]FuncStudy!$Y$1069</definedName>
    <definedName name="USCHMDFDGU">[1]FuncStudy!$Y$1070</definedName>
    <definedName name="USCHMDFS">[1]FuncStudy!$Y$1068</definedName>
    <definedName name="USCHMDPIBT">[1]FuncStudy!$Y$1076</definedName>
    <definedName name="USCHMDPS">[1]FuncStudy!$Y$1073</definedName>
    <definedName name="USCHMDPSE">[1]FuncStudy!$Y$1074</definedName>
    <definedName name="USCHMDPSG">[1]FuncStudy!$Y$1077</definedName>
    <definedName name="USCHMDPSNP">[1]FuncStudy!$Y$1075</definedName>
    <definedName name="USCHMDPSO">[1]FuncStudy!$Y$1078</definedName>
    <definedName name="USCHMDTBADDEBT">[1]FuncStudy!$Y$1083</definedName>
    <definedName name="USCHMDTCN">[1]FuncStudy!$Y$1085</definedName>
    <definedName name="USCHMDTDGP">[1]FuncStudy!$Y$1087</definedName>
    <definedName name="USCHMDTGPS">[1]FuncStudy!$Y$1090</definedName>
    <definedName name="USCHMDTS">[1]FuncStudy!$Y$1082</definedName>
    <definedName name="USCHMDTSE">[1]FuncStudy!$Y$1088</definedName>
    <definedName name="USCHMDTSG">[1]FuncStudy!$Y$1089</definedName>
    <definedName name="USCHMDTSNP">[1]FuncStudy!$Y$1084</definedName>
    <definedName name="USCHMDTSNPD">[1]FuncStudy!$Y$1093</definedName>
    <definedName name="USCHMDTSO">[1]FuncStudy!$Y$1091</definedName>
    <definedName name="USCHMDTTAXDEPR">[1]FuncStudy!$Y$1092</definedName>
    <definedName name="USCHMDTTROJD">[1]FuncStudy!$Y$1086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52511"/>
</workbook>
</file>

<file path=xl/calcChain.xml><?xml version="1.0" encoding="utf-8"?>
<calcChain xmlns="http://schemas.openxmlformats.org/spreadsheetml/2006/main">
  <c r="S41" i="1" l="1"/>
  <c r="G40" i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F22" i="1"/>
  <c r="F26" i="1" s="1"/>
  <c r="G22" i="1"/>
  <c r="G26" i="1" s="1"/>
  <c r="G12" i="1"/>
  <c r="G16" i="1" s="1"/>
  <c r="G30" i="1" s="1"/>
  <c r="G32" i="1" s="1"/>
  <c r="G34" i="1" s="1"/>
  <c r="G36" i="1" s="1"/>
  <c r="G42" i="1" s="1"/>
  <c r="G6" i="1"/>
  <c r="H6" i="1" s="1"/>
  <c r="F12" i="1" l="1"/>
  <c r="A10" i="1"/>
  <c r="A11" i="1" s="1"/>
  <c r="H12" i="1"/>
  <c r="H16" i="1" s="1"/>
  <c r="I6" i="1"/>
  <c r="F16" i="1" l="1"/>
  <c r="F30" i="1" s="1"/>
  <c r="F32" i="1" s="1"/>
  <c r="A12" i="1"/>
  <c r="J6" i="1"/>
  <c r="H22" i="1"/>
  <c r="D12" i="1"/>
  <c r="K6" i="1" l="1"/>
  <c r="J12" i="1"/>
  <c r="J16" i="1" s="1"/>
  <c r="I22" i="1"/>
  <c r="I26" i="1" s="1"/>
  <c r="A14" i="1"/>
  <c r="A16" i="1"/>
  <c r="I12" i="1"/>
  <c r="F34" i="1"/>
  <c r="H26" i="1"/>
  <c r="H30" i="1" s="1"/>
  <c r="H32" i="1" s="1"/>
  <c r="H34" i="1" s="1"/>
  <c r="H36" i="1" s="1"/>
  <c r="H42" i="1" s="1"/>
  <c r="I16" i="1" l="1"/>
  <c r="I30" i="1" s="1"/>
  <c r="I32" i="1" s="1"/>
  <c r="F36" i="1"/>
  <c r="K12" i="1"/>
  <c r="L6" i="1"/>
  <c r="A20" i="1"/>
  <c r="A21" i="1"/>
  <c r="D16" i="1"/>
  <c r="J22" i="1"/>
  <c r="K22" i="1" l="1"/>
  <c r="K26" i="1" s="1"/>
  <c r="D22" i="1"/>
  <c r="A22" i="1"/>
  <c r="J26" i="1"/>
  <c r="J30" i="1" s="1"/>
  <c r="J32" i="1" s="1"/>
  <c r="J34" i="1" s="1"/>
  <c r="J36" i="1" s="1"/>
  <c r="J42" i="1" s="1"/>
  <c r="M6" i="1"/>
  <c r="K16" i="1"/>
  <c r="K30" i="1" s="1"/>
  <c r="K32" i="1" s="1"/>
  <c r="K34" i="1" s="1"/>
  <c r="K36" i="1" s="1"/>
  <c r="K42" i="1" s="1"/>
  <c r="F42" i="1"/>
  <c r="I34" i="1"/>
  <c r="F43" i="1" l="1"/>
  <c r="I36" i="1"/>
  <c r="M12" i="1"/>
  <c r="N6" i="1"/>
  <c r="L22" i="1"/>
  <c r="L26" i="1" s="1"/>
  <c r="L12" i="1"/>
  <c r="A24" i="1"/>
  <c r="M16" i="1" l="1"/>
  <c r="L16" i="1"/>
  <c r="L30" i="1" s="1"/>
  <c r="L32" i="1" s="1"/>
  <c r="F44" i="1"/>
  <c r="G41" i="1" s="1"/>
  <c r="N22" i="1"/>
  <c r="N26" i="1" s="1"/>
  <c r="O6" i="1"/>
  <c r="N12" i="1"/>
  <c r="A26" i="1"/>
  <c r="D26" i="1"/>
  <c r="M22" i="1"/>
  <c r="M26" i="1" s="1"/>
  <c r="I42" i="1"/>
  <c r="M30" i="1" l="1"/>
  <c r="M32" i="1" s="1"/>
  <c r="M34" i="1" s="1"/>
  <c r="M36" i="1" s="1"/>
  <c r="M42" i="1" s="1"/>
  <c r="N16" i="1"/>
  <c r="N30" i="1" s="1"/>
  <c r="N32" i="1" s="1"/>
  <c r="N34" i="1" s="1"/>
  <c r="N36" i="1" s="1"/>
  <c r="N42" i="1" s="1"/>
  <c r="G43" i="1"/>
  <c r="G44" i="1"/>
  <c r="H41" i="1" s="1"/>
  <c r="L34" i="1"/>
  <c r="P6" i="1"/>
  <c r="D30" i="1"/>
  <c r="A30" i="1"/>
  <c r="D32" i="1" l="1"/>
  <c r="A32" i="1"/>
  <c r="H43" i="1"/>
  <c r="H44" i="1" s="1"/>
  <c r="I41" i="1" s="1"/>
  <c r="O12" i="1"/>
  <c r="O16" i="1" s="1"/>
  <c r="Q6" i="1"/>
  <c r="O22" i="1"/>
  <c r="O26" i="1" s="1"/>
  <c r="L36" i="1"/>
  <c r="I43" i="1" l="1"/>
  <c r="I44" i="1"/>
  <c r="J41" i="1" s="1"/>
  <c r="D34" i="1"/>
  <c r="A34" i="1"/>
  <c r="L42" i="1"/>
  <c r="P12" i="1"/>
  <c r="P16" i="1" s="1"/>
  <c r="P22" i="1"/>
  <c r="P26" i="1" s="1"/>
  <c r="S21" i="1"/>
  <c r="S24" i="1"/>
  <c r="S14" i="1"/>
  <c r="S11" i="1"/>
  <c r="S35" i="1"/>
  <c r="O30" i="1"/>
  <c r="O32" i="1" s="1"/>
  <c r="O34" i="1" l="1"/>
  <c r="A35" i="1"/>
  <c r="A36" i="1" s="1"/>
  <c r="Q12" i="1"/>
  <c r="S10" i="1"/>
  <c r="P30" i="1"/>
  <c r="P32" i="1" s="1"/>
  <c r="P34" i="1" s="1"/>
  <c r="P36" i="1" s="1"/>
  <c r="P42" i="1" s="1"/>
  <c r="J43" i="1"/>
  <c r="J44" i="1" s="1"/>
  <c r="K41" i="1" s="1"/>
  <c r="Q22" i="1"/>
  <c r="S20" i="1"/>
  <c r="K43" i="1" l="1"/>
  <c r="K44" i="1" s="1"/>
  <c r="L41" i="1" s="1"/>
  <c r="D42" i="1"/>
  <c r="A40" i="1"/>
  <c r="D36" i="1"/>
  <c r="Q26" i="1"/>
  <c r="S22" i="1"/>
  <c r="S26" i="1" s="1"/>
  <c r="Q16" i="1"/>
  <c r="Q30" i="1" s="1"/>
  <c r="Q32" i="1" s="1"/>
  <c r="S12" i="1"/>
  <c r="S16" i="1" s="1"/>
  <c r="S30" i="1" s="1"/>
  <c r="O36" i="1"/>
  <c r="L43" i="1" l="1"/>
  <c r="L44" i="1" s="1"/>
  <c r="M41" i="1" s="1"/>
  <c r="Q34" i="1"/>
  <c r="S32" i="1"/>
  <c r="A41" i="1"/>
  <c r="O42" i="1"/>
  <c r="M43" i="1" l="1"/>
  <c r="M44" i="1" s="1"/>
  <c r="N41" i="1" s="1"/>
  <c r="Q36" i="1"/>
  <c r="S34" i="1"/>
  <c r="A42" i="1"/>
  <c r="N43" i="1" l="1"/>
  <c r="N44" i="1" s="1"/>
  <c r="O41" i="1" s="1"/>
  <c r="Q42" i="1"/>
  <c r="S42" i="1" s="1"/>
  <c r="S36" i="1"/>
  <c r="A43" i="1"/>
  <c r="D43" i="1"/>
  <c r="A44" i="1" l="1"/>
  <c r="D44" i="1"/>
  <c r="O43" i="1"/>
  <c r="O44" i="1" s="1"/>
  <c r="P41" i="1" s="1"/>
  <c r="P43" i="1" l="1"/>
  <c r="P44" i="1" s="1"/>
  <c r="Q41" i="1" s="1"/>
  <c r="D46" i="1"/>
  <c r="D41" i="1"/>
  <c r="A46" i="1"/>
  <c r="A48" i="1" s="1"/>
  <c r="Q43" i="1" l="1"/>
  <c r="S43" i="1" s="1"/>
  <c r="S44" i="1" s="1"/>
  <c r="D48" i="1"/>
  <c r="S46" i="1" l="1"/>
  <c r="S48" i="1" s="1"/>
  <c r="Q44" i="1"/>
</calcChain>
</file>

<file path=xl/sharedStrings.xml><?xml version="1.0" encoding="utf-8"?>
<sst xmlns="http://schemas.openxmlformats.org/spreadsheetml/2006/main" count="42" uniqueCount="36">
  <si>
    <t>Line No.</t>
  </si>
  <si>
    <t>Reference</t>
  </si>
  <si>
    <t>Total</t>
  </si>
  <si>
    <t>Actual: Utah Allocated</t>
  </si>
  <si>
    <t>NPC</t>
  </si>
  <si>
    <t>Wheeling Revenue</t>
  </si>
  <si>
    <t>Jurisdictional Sales</t>
  </si>
  <si>
    <t>Actual Utah $/MWh</t>
  </si>
  <si>
    <t>Base:  Utah Allocated</t>
  </si>
  <si>
    <t>Base Utah $/MWh</t>
  </si>
  <si>
    <t>Deferral:</t>
  </si>
  <si>
    <t>$/ MWH Differential</t>
  </si>
  <si>
    <t>Total Deferrable</t>
  </si>
  <si>
    <t>Incremental EBA Deferral at 70% Sharing</t>
  </si>
  <si>
    <t>Additional FERC ER11-3643 Revenues</t>
  </si>
  <si>
    <t>Note 1</t>
  </si>
  <si>
    <t xml:space="preserve">Incremental Deferral </t>
  </si>
  <si>
    <t>Energy Balancing Account:</t>
  </si>
  <si>
    <t>Monthly Interest Rate</t>
  </si>
  <si>
    <t>Note 2</t>
  </si>
  <si>
    <t>Beginning Balance</t>
  </si>
  <si>
    <t>Incremental Deferral</t>
  </si>
  <si>
    <t>Interest</t>
  </si>
  <si>
    <t>Ending Balance</t>
  </si>
  <si>
    <t>Interest through October 31, 2014</t>
  </si>
  <si>
    <t>Requested EBA Recovery</t>
  </si>
  <si>
    <t xml:space="preserve">Note: </t>
  </si>
  <si>
    <t xml:space="preserve">FERC issued an order approving a settlement in ER11-3643 May 23, 2013.  </t>
  </si>
  <si>
    <t>Utah Energy Balancing Account Mechanism</t>
  </si>
  <si>
    <t>January 1, 2013 - December 31, 2013</t>
  </si>
  <si>
    <t>Exhibit RMP___(SRM-4) - Docket 11-035-200 Stipulation Exhibit A3 Method (Monthly Allocation)</t>
  </si>
  <si>
    <t>(5.1)</t>
  </si>
  <si>
    <t>(7.1)</t>
  </si>
  <si>
    <t>(8.3)</t>
  </si>
  <si>
    <t>(6.1)</t>
  </si>
  <si>
    <t>Docket No. 09-035-15, March 2, 2011 Report and Order, Page 79.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</si>
</sst>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\ #,##0.00_);_(&quot;$&quot;* \(#,##0.00\);_(&quot;$&quot;* &quot;-&quot;??_);_(@_)"/>
    <numFmt numFmtId="166" formatCode="_(&quot;$&quot;\ #,##0.00_);_(&quot;$&quot;\ \(#,##0.00\);_(&quot;$&quot;\ &quot;-&quot;??_);_(@_)"/>
    <numFmt numFmtId="167" formatCode="_(* #,##0_);_(* \(#,##0\);_(* &quot;-&quot;??_);_(@_)"/>
    <numFmt numFmtId="168" formatCode="_-* #,##0\ &quot;F&quot;_-;\-* #,##0\ &quot;F&quot;_-;_-* &quot;-&quot;\ &quot;F&quot;_-;_-@_-"/>
    <numFmt numFmtId="169" formatCode="_(* #,##0.00_);[Red]_(* \(#,##0.00\);_(* &quot;-&quot;??_);_(@_)"/>
    <numFmt numFmtId="170" formatCode="&quot;$&quot;###0;[Red]\(&quot;$&quot;###0\)"/>
    <numFmt numFmtId="171" formatCode="0.0"/>
    <numFmt numFmtId="172" formatCode="#,##0.000;[Red]\-#,##0.000"/>
    <numFmt numFmtId="173" formatCode="_(* #,##0_);[Red]_(* \(#,##0\);_(* &quot;-&quot;_);_(@_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"/>
    </font>
    <font>
      <b/>
      <sz val="16"/>
      <name val="Times New Roman"/>
      <family val="1"/>
    </font>
    <font>
      <b/>
      <sz val="12"/>
      <name val="Arial"/>
      <family val="2"/>
    </font>
    <font>
      <sz val="8"/>
      <color theme="1"/>
      <name val="Courier New"/>
      <family val="2"/>
    </font>
    <font>
      <sz val="10"/>
      <name val="Swiss"/>
      <family val="2"/>
    </font>
    <font>
      <sz val="10"/>
      <color indexed="8"/>
      <name val="Arial"/>
      <family val="2"/>
    </font>
    <font>
      <sz val="10"/>
      <name val="Genev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08">
    <xf numFmtId="0" fontId="0" fillId="0" borderId="0"/>
    <xf numFmtId="44" fontId="2" fillId="0" borderId="0" applyFont="0" applyFill="0" applyBorder="0" applyAlignment="0" applyProtection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8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4" fillId="2" borderId="0" applyNumberFormat="0" applyBorder="0" applyAlignment="0" applyProtection="0"/>
    <xf numFmtId="0" fontId="9" fillId="0" borderId="0"/>
    <xf numFmtId="0" fontId="10" fillId="0" borderId="4" applyNumberFormat="0" applyAlignment="0" applyProtection="0">
      <alignment horizontal="left" vertical="center"/>
    </xf>
    <xf numFmtId="0" fontId="10" fillId="0" borderId="5">
      <alignment horizontal="left" vertical="center"/>
    </xf>
    <xf numFmtId="10" fontId="4" fillId="3" borderId="6" applyNumberFormat="0" applyBorder="0" applyAlignment="0" applyProtection="0"/>
    <xf numFmtId="171" fontId="5" fillId="0" borderId="0" applyNumberFormat="0" applyFill="0" applyBorder="0" applyAlignment="0" applyProtection="0"/>
    <xf numFmtId="0" fontId="4" fillId="0" borderId="7" applyNumberFormat="0" applyBorder="0" applyAlignment="0"/>
    <xf numFmtId="172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73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173" fontId="2" fillId="0" borderId="0"/>
    <xf numFmtId="41" fontId="2" fillId="0" borderId="0"/>
    <xf numFmtId="0" fontId="2" fillId="0" borderId="0"/>
    <xf numFmtId="0" fontId="1" fillId="0" borderId="0"/>
    <xf numFmtId="0" fontId="2" fillId="0" borderId="0"/>
    <xf numFmtId="41" fontId="12" fillId="0" borderId="0" applyFont="0" applyFill="0" applyBorder="0" applyAlignment="0" applyProtection="0"/>
    <xf numFmtId="173" fontId="2" fillId="0" borderId="0"/>
    <xf numFmtId="0" fontId="2" fillId="0" borderId="0"/>
    <xf numFmtId="173" fontId="2" fillId="0" borderId="0"/>
    <xf numFmtId="0" fontId="13" fillId="0" borderId="0"/>
    <xf numFmtId="0" fontId="2" fillId="0" borderId="0"/>
    <xf numFmtId="0" fontId="11" fillId="0" borderId="0"/>
    <xf numFmtId="12" fontId="10" fillId="4" borderId="8">
      <alignment horizontal="left"/>
    </xf>
    <xf numFmtId="10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5" borderId="9" applyNumberFormat="0" applyProtection="0">
      <alignment vertical="center"/>
    </xf>
    <xf numFmtId="4" fontId="16" fillId="6" borderId="9" applyNumberFormat="0" applyProtection="0">
      <alignment vertical="center"/>
    </xf>
    <xf numFmtId="4" fontId="15" fillId="6" borderId="9" applyNumberFormat="0" applyProtection="0">
      <alignment vertical="center"/>
    </xf>
    <xf numFmtId="0" fontId="15" fillId="6" borderId="9" applyNumberFormat="0" applyProtection="0">
      <alignment horizontal="left" vertical="top" indent="1"/>
    </xf>
    <xf numFmtId="4" fontId="15" fillId="7" borderId="10" applyNumberFormat="0" applyProtection="0">
      <alignment vertical="center"/>
    </xf>
    <xf numFmtId="4" fontId="13" fillId="8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1" borderId="9" applyNumberFormat="0" applyProtection="0">
      <alignment horizontal="right" vertical="center"/>
    </xf>
    <xf numFmtId="4" fontId="13" fillId="12" borderId="9" applyNumberFormat="0" applyProtection="0">
      <alignment horizontal="right" vertical="center"/>
    </xf>
    <xf numFmtId="4" fontId="13" fillId="13" borderId="9" applyNumberFormat="0" applyProtection="0">
      <alignment horizontal="right" vertical="center"/>
    </xf>
    <xf numFmtId="4" fontId="13" fillId="14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6" borderId="9" applyNumberFormat="0" applyProtection="0">
      <alignment horizontal="right" vertical="center"/>
    </xf>
    <xf numFmtId="4" fontId="15" fillId="17" borderId="11" applyNumberFormat="0" applyProtection="0">
      <alignment horizontal="left" vertical="center" indent="1"/>
    </xf>
    <xf numFmtId="4" fontId="13" fillId="18" borderId="0" applyNumberFormat="0" applyProtection="0">
      <alignment horizontal="left" vertical="center" indent="1"/>
    </xf>
    <xf numFmtId="4" fontId="17" fillId="19" borderId="0" applyNumberFormat="0" applyProtection="0">
      <alignment horizontal="left" vertical="center" indent="1"/>
    </xf>
    <xf numFmtId="4" fontId="13" fillId="20" borderId="9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" fillId="19" borderId="9" applyNumberFormat="0" applyProtection="0">
      <alignment horizontal="left" vertical="center" indent="1"/>
    </xf>
    <xf numFmtId="0" fontId="2" fillId="19" borderId="9" applyNumberFormat="0" applyProtection="0">
      <alignment horizontal="left" vertical="top" indent="1"/>
    </xf>
    <xf numFmtId="0" fontId="2" fillId="7" borderId="9" applyNumberFormat="0" applyProtection="0">
      <alignment horizontal="left" vertical="center" indent="1"/>
    </xf>
    <xf numFmtId="0" fontId="2" fillId="7" borderId="9" applyNumberFormat="0" applyProtection="0">
      <alignment horizontal="left" vertical="top" indent="1"/>
    </xf>
    <xf numFmtId="0" fontId="2" fillId="21" borderId="9" applyNumberFormat="0" applyProtection="0">
      <alignment horizontal="left" vertical="center" indent="1"/>
    </xf>
    <xf numFmtId="0" fontId="2" fillId="21" borderId="9" applyNumberFormat="0" applyProtection="0">
      <alignment horizontal="left" vertical="top" indent="1"/>
    </xf>
    <xf numFmtId="0" fontId="2" fillId="22" borderId="9" applyNumberFormat="0" applyProtection="0">
      <alignment horizontal="left" vertical="center" indent="1"/>
    </xf>
    <xf numFmtId="0" fontId="2" fillId="22" borderId="9" applyNumberFormat="0" applyProtection="0">
      <alignment horizontal="left" vertical="top" indent="1"/>
    </xf>
    <xf numFmtId="4" fontId="13" fillId="3" borderId="9" applyNumberFormat="0" applyProtection="0">
      <alignment vertical="center"/>
    </xf>
    <xf numFmtId="4" fontId="20" fillId="3" borderId="9" applyNumberFormat="0" applyProtection="0">
      <alignment vertical="center"/>
    </xf>
    <xf numFmtId="4" fontId="13" fillId="3" borderId="9" applyNumberFormat="0" applyProtection="0">
      <alignment horizontal="left" vertical="center" indent="1"/>
    </xf>
    <xf numFmtId="0" fontId="13" fillId="3" borderId="9" applyNumberFormat="0" applyProtection="0">
      <alignment horizontal="left" vertical="top" indent="1"/>
    </xf>
    <xf numFmtId="4" fontId="13" fillId="23" borderId="12" applyNumberFormat="0" applyProtection="0">
      <alignment horizontal="right" vertical="center"/>
    </xf>
    <xf numFmtId="4" fontId="20" fillId="18" borderId="9" applyNumberFormat="0" applyProtection="0">
      <alignment horizontal="right" vertical="center"/>
    </xf>
    <xf numFmtId="4" fontId="13" fillId="20" borderId="9" applyNumberFormat="0" applyProtection="0">
      <alignment horizontal="left" vertical="center" indent="1"/>
    </xf>
    <xf numFmtId="0" fontId="13" fillId="7" borderId="9" applyNumberFormat="0" applyProtection="0">
      <alignment horizontal="center" vertical="top"/>
    </xf>
    <xf numFmtId="4" fontId="21" fillId="0" borderId="0" applyNumberFormat="0" applyProtection="0">
      <alignment horizontal="left" vertical="center"/>
    </xf>
    <xf numFmtId="4" fontId="22" fillId="24" borderId="0" applyNumberFormat="0" applyProtection="0">
      <alignment horizontal="left"/>
    </xf>
    <xf numFmtId="4" fontId="23" fillId="18" borderId="9" applyNumberFormat="0" applyProtection="0">
      <alignment horizontal="right" vertical="center"/>
    </xf>
    <xf numFmtId="0" fontId="3" fillId="0" borderId="6">
      <alignment horizontal="center" vertical="center" wrapText="1"/>
    </xf>
    <xf numFmtId="37" fontId="4" fillId="6" borderId="0" applyNumberFormat="0" applyBorder="0" applyAlignment="0" applyProtection="0"/>
    <xf numFmtId="37" fontId="4" fillId="0" borderId="0"/>
    <xf numFmtId="3" fontId="24" fillId="25" borderId="13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8" fontId="4" fillId="0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41" fontId="5" fillId="0" borderId="0" xfId="0" applyNumberFormat="1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 wrapText="1"/>
    </xf>
    <xf numFmtId="41" fontId="4" fillId="0" borderId="0" xfId="0" applyNumberFormat="1" applyFont="1" applyFill="1" applyAlignment="1">
      <alignment horizontal="center" vertical="center"/>
    </xf>
    <xf numFmtId="41" fontId="4" fillId="0" borderId="2" xfId="0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166" fontId="4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7" fontId="4" fillId="0" borderId="0" xfId="0" applyNumberFormat="1" applyFont="1" applyFill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41" fontId="5" fillId="0" borderId="0" xfId="0" applyNumberFormat="1" applyFont="1" applyFill="1" applyAlignment="1">
      <alignment horizontal="right" vertical="center"/>
    </xf>
    <xf numFmtId="38" fontId="5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10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 wrapText="1"/>
    </xf>
    <xf numFmtId="41" fontId="0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0" xfId="0" applyFont="1" applyFill="1"/>
    <xf numFmtId="0" fontId="7" fillId="0" borderId="0" xfId="0" applyFont="1" applyFill="1" applyAlignment="1">
      <alignment horizontal="center" vertical="center"/>
    </xf>
    <xf numFmtId="38" fontId="4" fillId="0" borderId="0" xfId="0" applyNumberFormat="1" applyFont="1" applyFill="1" applyAlignment="1">
      <alignment horizontal="center" vertical="center"/>
    </xf>
    <xf numFmtId="41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37" fontId="4" fillId="0" borderId="0" xfId="0" applyNumberFormat="1" applyFont="1" applyFill="1" applyAlignment="1">
      <alignment vertical="center"/>
    </xf>
  </cellXfs>
  <cellStyles count="108"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Comma 2" xfId="10"/>
    <cellStyle name="Comma 2 2" xfId="11"/>
    <cellStyle name="Comma 2 2 2" xfId="12"/>
    <cellStyle name="Comma 3" xfId="13"/>
    <cellStyle name="Comma 3 2" xfId="14"/>
    <cellStyle name="Comma 4" xfId="15"/>
    <cellStyle name="Comma 5" xfId="16"/>
    <cellStyle name="Comma 6" xfId="17"/>
    <cellStyle name="Comma0" xfId="18"/>
    <cellStyle name="Currency" xfId="1" builtinId="4"/>
    <cellStyle name="Currency 2" xfId="19"/>
    <cellStyle name="Currency 2 2" xfId="20"/>
    <cellStyle name="Currency 2 2 2" xfId="21"/>
    <cellStyle name="Currency 3" xfId="22"/>
    <cellStyle name="Currency No Comma" xfId="23"/>
    <cellStyle name="Currency0" xfId="24"/>
    <cellStyle name="Date" xfId="25"/>
    <cellStyle name="Fixed" xfId="26"/>
    <cellStyle name="Grey" xfId="27"/>
    <cellStyle name="header" xfId="28"/>
    <cellStyle name="Header1" xfId="29"/>
    <cellStyle name="Header2" xfId="30"/>
    <cellStyle name="Input [yellow]" xfId="31"/>
    <cellStyle name="MCP" xfId="32"/>
    <cellStyle name="noninput" xfId="33"/>
    <cellStyle name="Normal" xfId="0" builtinId="0"/>
    <cellStyle name="Normal - Style1" xfId="34"/>
    <cellStyle name="Normal 10" xfId="35"/>
    <cellStyle name="Normal 11" xfId="36"/>
    <cellStyle name="Normal 12" xfId="37"/>
    <cellStyle name="Normal 13" xfId="38"/>
    <cellStyle name="Normal 14" xfId="39"/>
    <cellStyle name="Normal 2" xfId="40"/>
    <cellStyle name="Normal 2 2" xfId="41"/>
    <cellStyle name="Normal 2 3" xfId="42"/>
    <cellStyle name="Normal 2 3 2" xfId="43"/>
    <cellStyle name="Normal 3" xfId="44"/>
    <cellStyle name="Normal 3 2" xfId="45"/>
    <cellStyle name="Normal 3 2 2" xfId="46"/>
    <cellStyle name="Normal 3 3" xfId="47"/>
    <cellStyle name="Normal 4" xfId="48"/>
    <cellStyle name="Normal 4 2" xfId="49"/>
    <cellStyle name="Normal 5" xfId="50"/>
    <cellStyle name="Normal 6" xfId="51"/>
    <cellStyle name="Normal 6 2" xfId="52"/>
    <cellStyle name="Normal 7" xfId="53"/>
    <cellStyle name="Normal 8" xfId="54"/>
    <cellStyle name="Normal 9" xfId="55"/>
    <cellStyle name="Password" xfId="56"/>
    <cellStyle name="Percent [2]" xfId="57"/>
    <cellStyle name="Percent 2" xfId="58"/>
    <cellStyle name="Percent 2 2" xfId="59"/>
    <cellStyle name="Percent 2 2 2" xfId="60"/>
    <cellStyle name="Percent 2 3" xfId="61"/>
    <cellStyle name="Percent 3" xfId="62"/>
    <cellStyle name="Percent 3 2" xfId="63"/>
    <cellStyle name="Percent 4" xfId="64"/>
    <cellStyle name="SAPBEXaggData" xfId="65"/>
    <cellStyle name="SAPBEXaggDataEmph" xfId="66"/>
    <cellStyle name="SAPBEXaggItem" xfId="67"/>
    <cellStyle name="SAPBEXaggItemX" xfId="68"/>
    <cellStyle name="SAPBEXchaText" xfId="69"/>
    <cellStyle name="SAPBEXexcBad7" xfId="70"/>
    <cellStyle name="SAPBEXexcBad8" xfId="71"/>
    <cellStyle name="SAPBEXexcBad9" xfId="72"/>
    <cellStyle name="SAPBEXexcCritical4" xfId="73"/>
    <cellStyle name="SAPBEXexcCritical5" xfId="74"/>
    <cellStyle name="SAPBEXexcCritical6" xfId="75"/>
    <cellStyle name="SAPBEXexcGood1" xfId="76"/>
    <cellStyle name="SAPBEXexcGood2" xfId="77"/>
    <cellStyle name="SAPBEXexcGood3" xfId="78"/>
    <cellStyle name="SAPBEXfilterDrill" xfId="79"/>
    <cellStyle name="SAPBEXfilterItem" xfId="80"/>
    <cellStyle name="SAPBEXfilterText" xfId="81"/>
    <cellStyle name="SAPBEXformats" xfId="82"/>
    <cellStyle name="SAPBEXheaderItem" xfId="83"/>
    <cellStyle name="SAPBEXheaderText" xfId="84"/>
    <cellStyle name="SAPBEXHLevel0" xfId="85"/>
    <cellStyle name="SAPBEXHLevel0X" xfId="86"/>
    <cellStyle name="SAPBEXHLevel1" xfId="87"/>
    <cellStyle name="SAPBEXHLevel1X" xfId="88"/>
    <cellStyle name="SAPBEXHLevel2" xfId="89"/>
    <cellStyle name="SAPBEXHLevel2X" xfId="90"/>
    <cellStyle name="SAPBEXHLevel3" xfId="91"/>
    <cellStyle name="SAPBEXHLevel3X" xfId="92"/>
    <cellStyle name="SAPBEXresData" xfId="93"/>
    <cellStyle name="SAPBEXresDataEmph" xfId="94"/>
    <cellStyle name="SAPBEXresItem" xfId="95"/>
    <cellStyle name="SAPBEXresItemX" xfId="96"/>
    <cellStyle name="SAPBEXstdData" xfId="97"/>
    <cellStyle name="SAPBEXstdDataEmph" xfId="98"/>
    <cellStyle name="SAPBEXstdItem" xfId="99"/>
    <cellStyle name="SAPBEXstdItemX" xfId="100"/>
    <cellStyle name="SAPBEXtitle" xfId="101"/>
    <cellStyle name="SAPBEXtitle 2" xfId="102"/>
    <cellStyle name="SAPBEXundefined" xfId="103"/>
    <cellStyle name="Titles" xfId="104"/>
    <cellStyle name="Unprot" xfId="105"/>
    <cellStyle name="Unprot$" xfId="106"/>
    <cellStyle name="Unprotect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%2011-035-200%20(GRC%20May2013)\Sent%20out\Sent%20out%202012%2008%2020%20(Monthly%20Allocation)\UTGRC12_Utah%20Base%20NPC%20Report%20(Settlement)%20CONF_Sent%20Out%202012%2008%20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11461\AppData\Local\Microsoft\Windows\Temporary%20Internet%20Files\Content.Outlook\FU0L230N\Confidential%20EBA%20Workpap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(4.4) Allctd Base NPC (GRC12)"/>
      <sheetName val="(4.5) Base NPC by Cat (GRC12)"/>
      <sheetName val="(4.6) Base UTGRC12 MAY NPC"/>
      <sheetName val="Allocation"/>
      <sheetName val="Check MWh"/>
      <sheetName val="Check Dollars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/>
      <sheetData sheetId="5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6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7"/>
      <sheetData sheetId="8"/>
      <sheetData sheetId="9"/>
      <sheetData sheetId="10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(Exh.1) A1 Scalar Method"/>
      <sheetName val="(Exh.2)09-035-15 Comm Ord Methd"/>
      <sheetName val="(Exh.3) A2 Method"/>
      <sheetName val="(Exh.4) A3 Method"/>
      <sheetName val="(5.1) UT Allocated Actual NPC"/>
      <sheetName val="(5.2) Adj Actual NPC by Cat"/>
      <sheetName val="(5.3) Adj Actual NPC"/>
      <sheetName val="(5.4) Adjustments"/>
      <sheetName val="(5.5) Actual NPC"/>
      <sheetName val="(6.1) Prorated Base NPC"/>
      <sheetName val="(6.2) Allctd Base NPC (GRC12)"/>
      <sheetName val="(6.3) Base NPC by Cat (GRC12)"/>
      <sheetName val="(6.4) Base UTGRC12 Stlmt NPC"/>
      <sheetName val="(7.1) Wheeling Revenues"/>
      <sheetName val="(8.1) Actual Factors"/>
      <sheetName val="(8.2) Dynamic Scalar"/>
      <sheetName val="(8.3) Utah Sales"/>
    </sheetNames>
    <sheetDataSet>
      <sheetData sheetId="0">
        <row r="4">
          <cell r="C4" t="str">
            <v>Utah Energy Balancing Account Mechanism</v>
          </cell>
        </row>
      </sheetData>
      <sheetData sheetId="1"/>
      <sheetData sheetId="2"/>
      <sheetData sheetId="3"/>
      <sheetData sheetId="4"/>
      <sheetData sheetId="5"/>
      <sheetData sheetId="6">
        <row r="46">
          <cell r="E46" t="str">
            <v>ALLOCATION</v>
          </cell>
        </row>
      </sheetData>
      <sheetData sheetId="7"/>
      <sheetData sheetId="8"/>
      <sheetData sheetId="9"/>
      <sheetData sheetId="10"/>
      <sheetData sheetId="11">
        <row r="30">
          <cell r="H30" t="str">
            <v>Total</v>
          </cell>
        </row>
      </sheetData>
      <sheetData sheetId="12"/>
      <sheetData sheetId="13"/>
      <sheetData sheetId="14">
        <row r="7">
          <cell r="F7">
            <v>41061</v>
          </cell>
          <cell r="G7">
            <v>41091</v>
          </cell>
          <cell r="H7">
            <v>41122</v>
          </cell>
          <cell r="I7">
            <v>41153</v>
          </cell>
          <cell r="J7">
            <v>41183</v>
          </cell>
          <cell r="K7">
            <v>41214</v>
          </cell>
          <cell r="L7">
            <v>41244</v>
          </cell>
          <cell r="M7">
            <v>41275</v>
          </cell>
          <cell r="N7">
            <v>41306</v>
          </cell>
          <cell r="O7">
            <v>41334</v>
          </cell>
          <cell r="P7">
            <v>41365</v>
          </cell>
          <cell r="Q7">
            <v>41395</v>
          </cell>
        </row>
      </sheetData>
      <sheetData sheetId="15">
        <row r="10">
          <cell r="C10" t="str">
            <v>FERC</v>
          </cell>
        </row>
      </sheetData>
      <sheetData sheetId="16"/>
      <sheetData sheetId="17"/>
      <sheetData sheetId="18">
        <row r="9">
          <cell r="E9">
            <v>41275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9"/>
  <sheetViews>
    <sheetView showGridLines="0" tabSelected="1" view="pageBreakPreview" zoomScale="70" zoomScaleNormal="80" zoomScaleSheetLayoutView="70" workbookViewId="0">
      <selection activeCell="B29" sqref="B29"/>
    </sheetView>
  </sheetViews>
  <sheetFormatPr defaultColWidth="9.140625" defaultRowHeight="15.75" customHeight="1"/>
  <cols>
    <col min="1" max="1" width="5.5703125" style="7" customWidth="1"/>
    <col min="2" max="2" width="37" style="8" customWidth="1"/>
    <col min="3" max="3" width="2.28515625" style="9" customWidth="1"/>
    <col min="4" max="4" width="25.140625" style="10" customWidth="1"/>
    <col min="5" max="5" width="2.28515625" style="9" customWidth="1"/>
    <col min="6" max="11" width="11.42578125" style="9" customWidth="1"/>
    <col min="12" max="13" width="13.42578125" style="9" bestFit="1" customWidth="1"/>
    <col min="14" max="14" width="14.140625" style="9" bestFit="1" customWidth="1"/>
    <col min="15" max="15" width="12.28515625" style="9" bestFit="1" customWidth="1"/>
    <col min="16" max="17" width="12.7109375" style="9" bestFit="1" customWidth="1"/>
    <col min="18" max="18" width="2.28515625" style="9" customWidth="1"/>
    <col min="19" max="19" width="14.140625" style="9" bestFit="1" customWidth="1"/>
    <col min="20" max="20" width="2.28515625" style="9" customWidth="1"/>
    <col min="21" max="21" width="20.28515625" style="12" customWidth="1"/>
    <col min="22" max="23" width="9.7109375" style="9" customWidth="1"/>
    <col min="24" max="16384" width="9.140625" style="9"/>
  </cols>
  <sheetData>
    <row r="1" spans="1:21" s="3" customFormat="1" ht="15.75" customHeight="1">
      <c r="A1" s="1" t="s">
        <v>28</v>
      </c>
      <c r="B1" s="2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s="3" customFormat="1" ht="15.75" customHeight="1">
      <c r="A2" s="1" t="s">
        <v>29</v>
      </c>
      <c r="B2" s="2"/>
      <c r="D2" s="4"/>
      <c r="U2" s="6"/>
    </row>
    <row r="3" spans="1:21" s="3" customFormat="1" ht="15.75" customHeight="1">
      <c r="A3" s="1" t="s">
        <v>30</v>
      </c>
      <c r="B3" s="2"/>
      <c r="D3" s="4"/>
      <c r="U3" s="6"/>
    </row>
    <row r="4" spans="1:21" ht="15.75" customHeight="1"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3"/>
    </row>
    <row r="5" spans="1:21" ht="15.75" customHeight="1">
      <c r="A5" s="9"/>
      <c r="B5" s="13"/>
      <c r="R5" s="3"/>
    </row>
    <row r="6" spans="1:21" ht="25.5">
      <c r="A6" s="14" t="s">
        <v>0</v>
      </c>
      <c r="B6" s="15"/>
      <c r="C6" s="3"/>
      <c r="D6" s="16" t="s">
        <v>1</v>
      </c>
      <c r="E6" s="3"/>
      <c r="F6" s="17">
        <v>41275</v>
      </c>
      <c r="G6" s="17">
        <f>EDATE(F6,1)</f>
        <v>41306</v>
      </c>
      <c r="H6" s="17">
        <f t="shared" ref="H6:Q6" si="0">EDATE(G6,1)</f>
        <v>41334</v>
      </c>
      <c r="I6" s="17">
        <f t="shared" si="0"/>
        <v>41365</v>
      </c>
      <c r="J6" s="17">
        <f t="shared" si="0"/>
        <v>41395</v>
      </c>
      <c r="K6" s="17">
        <f t="shared" si="0"/>
        <v>41426</v>
      </c>
      <c r="L6" s="17">
        <f t="shared" si="0"/>
        <v>41456</v>
      </c>
      <c r="M6" s="17">
        <f t="shared" si="0"/>
        <v>41487</v>
      </c>
      <c r="N6" s="17">
        <f t="shared" si="0"/>
        <v>41518</v>
      </c>
      <c r="O6" s="17">
        <f t="shared" si="0"/>
        <v>41548</v>
      </c>
      <c r="P6" s="17">
        <f t="shared" si="0"/>
        <v>41579</v>
      </c>
      <c r="Q6" s="17">
        <f t="shared" si="0"/>
        <v>41609</v>
      </c>
      <c r="R6" s="3"/>
      <c r="S6" s="17" t="s">
        <v>2</v>
      </c>
      <c r="T6" s="18"/>
    </row>
    <row r="7" spans="1:21" ht="15.75" customHeight="1">
      <c r="A7" s="19"/>
      <c r="B7" s="20"/>
      <c r="C7" s="3"/>
      <c r="D7" s="21"/>
      <c r="E7" s="3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3"/>
      <c r="S7" s="22"/>
      <c r="T7" s="23"/>
      <c r="U7" s="24"/>
    </row>
    <row r="8" spans="1:21" ht="15.75" customHeight="1">
      <c r="A8" s="25" t="s">
        <v>3</v>
      </c>
      <c r="B8" s="2"/>
      <c r="C8" s="3"/>
      <c r="D8" s="21"/>
      <c r="E8" s="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3"/>
      <c r="S8" s="23"/>
      <c r="T8" s="23"/>
      <c r="U8" s="24"/>
    </row>
    <row r="9" spans="1:21" ht="15.75" customHeight="1">
      <c r="A9" s="26"/>
      <c r="B9" s="20"/>
      <c r="C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"/>
      <c r="S9" s="27"/>
      <c r="T9" s="23"/>
      <c r="U9" s="24"/>
    </row>
    <row r="10" spans="1:21" ht="15.75" customHeight="1">
      <c r="A10" s="26">
        <f>+MAX($A$1:A9)+1</f>
        <v>1</v>
      </c>
      <c r="B10" s="21" t="s">
        <v>4</v>
      </c>
      <c r="D10" s="28" t="s">
        <v>31</v>
      </c>
      <c r="F10" s="29">
        <v>55438261.336403549</v>
      </c>
      <c r="G10" s="29">
        <v>48142892.187814668</v>
      </c>
      <c r="H10" s="29">
        <v>50549200.101173714</v>
      </c>
      <c r="I10" s="29">
        <v>45913550.943165354</v>
      </c>
      <c r="J10" s="29">
        <v>51890787.189708091</v>
      </c>
      <c r="K10" s="29">
        <v>58880697.548333339</v>
      </c>
      <c r="L10" s="29">
        <v>81181616.542695105</v>
      </c>
      <c r="M10" s="29">
        <v>73245828.960486442</v>
      </c>
      <c r="N10" s="29">
        <v>63071409.618639931</v>
      </c>
      <c r="O10" s="29">
        <v>52111926.636414543</v>
      </c>
      <c r="P10" s="29">
        <v>51676472.641422465</v>
      </c>
      <c r="Q10" s="29">
        <v>67552434.248485148</v>
      </c>
      <c r="R10" s="3"/>
      <c r="S10" s="29">
        <f>+SUM(F10:Q10)</f>
        <v>699655077.95474243</v>
      </c>
      <c r="T10" s="23"/>
      <c r="U10" s="24"/>
    </row>
    <row r="11" spans="1:21" ht="15.75" customHeight="1">
      <c r="A11" s="26">
        <f>+MAX($A$1:A10)+1</f>
        <v>2</v>
      </c>
      <c r="B11" s="21" t="s">
        <v>5</v>
      </c>
      <c r="D11" s="28" t="s">
        <v>32</v>
      </c>
      <c r="F11" s="29">
        <v>-2592302.7783422787</v>
      </c>
      <c r="G11" s="29">
        <v>-2581948.8140782993</v>
      </c>
      <c r="H11" s="29">
        <v>-2343762.1217129705</v>
      </c>
      <c r="I11" s="29">
        <v>-2739634.3258921904</v>
      </c>
      <c r="J11" s="29">
        <v>-3616401.4943551258</v>
      </c>
      <c r="K11" s="29">
        <v>-3406840.8798806085</v>
      </c>
      <c r="L11" s="29">
        <v>-3637902.9132843381</v>
      </c>
      <c r="M11" s="29">
        <v>-3376968.7063508993</v>
      </c>
      <c r="N11" s="29">
        <v>-2871989.8187836041</v>
      </c>
      <c r="O11" s="29">
        <v>-2933820.8331647408</v>
      </c>
      <c r="P11" s="29">
        <v>-2548421.0540134995</v>
      </c>
      <c r="Q11" s="29">
        <v>-3373626.0831361897</v>
      </c>
      <c r="R11" s="3"/>
      <c r="S11" s="29">
        <f>+SUM(F11:Q11)</f>
        <v>-36023619.822994739</v>
      </c>
      <c r="T11" s="23"/>
      <c r="U11" s="24"/>
    </row>
    <row r="12" spans="1:21" ht="15.75" customHeight="1">
      <c r="A12" s="26">
        <f>+MAX($A$1:A11)+1</f>
        <v>3</v>
      </c>
      <c r="B12" s="21" t="s">
        <v>2</v>
      </c>
      <c r="D12" s="10" t="str">
        <f>"∑ Lines "&amp;$A$10&amp;":"&amp;$A$11&amp;""</f>
        <v>∑ Lines 1:2</v>
      </c>
      <c r="F12" s="30">
        <f>+SUM(F10:F11)</f>
        <v>52845958.558061272</v>
      </c>
      <c r="G12" s="30">
        <f>+SUM(G10:G11)</f>
        <v>45560943.373736367</v>
      </c>
      <c r="H12" s="30">
        <f>+SUM(H10:H11)</f>
        <v>48205437.979460746</v>
      </c>
      <c r="I12" s="30">
        <f t="shared" ref="I12:Q12" si="1">+SUM(I10:I11)</f>
        <v>43173916.617273167</v>
      </c>
      <c r="J12" s="30">
        <f t="shared" si="1"/>
        <v>48274385.695352964</v>
      </c>
      <c r="K12" s="30">
        <f t="shared" si="1"/>
        <v>55473856.668452732</v>
      </c>
      <c r="L12" s="30">
        <f t="shared" si="1"/>
        <v>77543713.629410774</v>
      </c>
      <c r="M12" s="30">
        <f t="shared" si="1"/>
        <v>69868860.254135549</v>
      </c>
      <c r="N12" s="30">
        <f t="shared" si="1"/>
        <v>60199419.799856327</v>
      </c>
      <c r="O12" s="30">
        <f t="shared" si="1"/>
        <v>49178105.803249799</v>
      </c>
      <c r="P12" s="30">
        <f t="shared" si="1"/>
        <v>49128051.587408967</v>
      </c>
      <c r="Q12" s="30">
        <f t="shared" si="1"/>
        <v>64178808.165348962</v>
      </c>
      <c r="R12" s="3"/>
      <c r="S12" s="30">
        <f>+SUM(F12:Q12)</f>
        <v>663631458.13174772</v>
      </c>
      <c r="T12" s="23"/>
      <c r="U12" s="24"/>
    </row>
    <row r="13" spans="1:21" ht="15.75" customHeight="1">
      <c r="A13" s="26"/>
      <c r="B13" s="21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"/>
      <c r="S13" s="29"/>
      <c r="T13" s="23"/>
      <c r="U13" s="24"/>
    </row>
    <row r="14" spans="1:21" ht="15.75" customHeight="1">
      <c r="A14" s="26">
        <f>+MAX($A$1:A13)+1</f>
        <v>4</v>
      </c>
      <c r="B14" s="21" t="s">
        <v>6</v>
      </c>
      <c r="D14" s="28" t="s">
        <v>33</v>
      </c>
      <c r="F14" s="29">
        <v>2173342.8769999999</v>
      </c>
      <c r="G14" s="29">
        <v>1855635.5090000001</v>
      </c>
      <c r="H14" s="29">
        <v>1852861.6630000002</v>
      </c>
      <c r="I14" s="29">
        <v>1787471.3160000001</v>
      </c>
      <c r="J14" s="29">
        <v>1915852.9779999999</v>
      </c>
      <c r="K14" s="29">
        <v>2141184.7320000003</v>
      </c>
      <c r="L14" s="29">
        <v>2336350.7239999999</v>
      </c>
      <c r="M14" s="29">
        <v>2433010.0180000002</v>
      </c>
      <c r="N14" s="29">
        <v>1975609.5739999998</v>
      </c>
      <c r="O14" s="29">
        <v>1856793.7740000002</v>
      </c>
      <c r="P14" s="29">
        <v>1907844.2149999999</v>
      </c>
      <c r="Q14" s="29">
        <v>2220570.2669999995</v>
      </c>
      <c r="R14" s="3"/>
      <c r="S14" s="29">
        <f>+SUM(F14:Q14)</f>
        <v>24456527.647000004</v>
      </c>
      <c r="T14" s="23"/>
      <c r="U14" s="24"/>
    </row>
    <row r="15" spans="1:21" ht="15.75" customHeight="1">
      <c r="A15" s="26"/>
      <c r="B15" s="21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"/>
      <c r="S15" s="27"/>
      <c r="T15" s="23"/>
      <c r="U15" s="24"/>
    </row>
    <row r="16" spans="1:21" ht="15.75" customHeight="1">
      <c r="A16" s="26">
        <f>+MAX($A$1:A15)+1</f>
        <v>5</v>
      </c>
      <c r="B16" s="21" t="s">
        <v>7</v>
      </c>
      <c r="D16" s="10" t="str">
        <f>"Line "&amp;$A$12&amp;" / Line "&amp;$A$14&amp;""</f>
        <v>Line 3 / Line 4</v>
      </c>
      <c r="F16" s="31">
        <f t="shared" ref="F16:Q16" si="2">+F12/F14</f>
        <v>24.3155183276961</v>
      </c>
      <c r="G16" s="31">
        <f t="shared" si="2"/>
        <v>24.552743872792728</v>
      </c>
      <c r="H16" s="31">
        <f t="shared" si="2"/>
        <v>26.016749626850444</v>
      </c>
      <c r="I16" s="31">
        <f t="shared" si="2"/>
        <v>24.153627658701499</v>
      </c>
      <c r="J16" s="31">
        <f t="shared" si="2"/>
        <v>25.197333119865821</v>
      </c>
      <c r="K16" s="31">
        <f t="shared" si="2"/>
        <v>25.908019910377693</v>
      </c>
      <c r="L16" s="31">
        <f t="shared" si="2"/>
        <v>33.190099770915552</v>
      </c>
      <c r="M16" s="31">
        <f t="shared" si="2"/>
        <v>28.717045855639196</v>
      </c>
      <c r="N16" s="31">
        <f t="shared" si="2"/>
        <v>30.471314065344945</v>
      </c>
      <c r="O16" s="31">
        <f t="shared" si="2"/>
        <v>26.48549693125468</v>
      </c>
      <c r="P16" s="31">
        <f t="shared" si="2"/>
        <v>25.750557200189938</v>
      </c>
      <c r="Q16" s="31">
        <f t="shared" si="2"/>
        <v>28.901948800771265</v>
      </c>
      <c r="R16" s="3"/>
      <c r="S16" s="31">
        <f>+S12/S14</f>
        <v>27.13514639978554</v>
      </c>
      <c r="T16" s="23"/>
      <c r="U16" s="24"/>
    </row>
    <row r="17" spans="1:21" ht="15.75" customHeight="1">
      <c r="A17" s="26"/>
      <c r="R17" s="3"/>
      <c r="T17" s="23"/>
      <c r="U17" s="24"/>
    </row>
    <row r="18" spans="1:21" ht="15.75" customHeight="1">
      <c r="A18" s="32" t="s">
        <v>8</v>
      </c>
      <c r="B18" s="33"/>
      <c r="C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"/>
      <c r="S18" s="34"/>
      <c r="T18" s="23"/>
      <c r="U18" s="24"/>
    </row>
    <row r="19" spans="1:21" ht="15.75" customHeight="1">
      <c r="A19" s="32"/>
      <c r="B19" s="33"/>
      <c r="C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"/>
      <c r="S19" s="34"/>
      <c r="T19" s="23"/>
      <c r="U19" s="24"/>
    </row>
    <row r="20" spans="1:21" ht="15.75" customHeight="1">
      <c r="A20" s="26">
        <f>+MAX($A$1:A19)+1</f>
        <v>6</v>
      </c>
      <c r="B20" s="21" t="s">
        <v>4</v>
      </c>
      <c r="C20" s="25"/>
      <c r="D20" s="28" t="s">
        <v>34</v>
      </c>
      <c r="E20" s="25"/>
      <c r="F20" s="29">
        <v>49303185.701585226</v>
      </c>
      <c r="G20" s="29">
        <v>45475669.649817154</v>
      </c>
      <c r="H20" s="29">
        <v>49321841.767926015</v>
      </c>
      <c r="I20" s="29">
        <v>48151326.485147625</v>
      </c>
      <c r="J20" s="29">
        <v>54404743.894118764</v>
      </c>
      <c r="K20" s="29">
        <v>54344975.267398842</v>
      </c>
      <c r="L20" s="29">
        <v>63720157.892045878</v>
      </c>
      <c r="M20" s="29">
        <v>66891132.250358388</v>
      </c>
      <c r="N20" s="29">
        <v>57505636.985292926</v>
      </c>
      <c r="O20" s="29">
        <v>50594578.633538291</v>
      </c>
      <c r="P20" s="29">
        <v>47745574.198106132</v>
      </c>
      <c r="Q20" s="29">
        <v>48542898.486641221</v>
      </c>
      <c r="R20" s="3"/>
      <c r="S20" s="29">
        <f>+SUM(F20:Q20)</f>
        <v>636001721.21197641</v>
      </c>
      <c r="T20" s="23"/>
      <c r="U20" s="35"/>
    </row>
    <row r="21" spans="1:21" ht="15.75" customHeight="1">
      <c r="A21" s="26">
        <f>+MAX($A$1:A20)+1</f>
        <v>7</v>
      </c>
      <c r="B21" s="21" t="s">
        <v>5</v>
      </c>
      <c r="C21" s="25"/>
      <c r="D21" s="28" t="s">
        <v>32</v>
      </c>
      <c r="E21" s="25"/>
      <c r="F21" s="29">
        <v>-2684824.28561325</v>
      </c>
      <c r="G21" s="29">
        <v>-2684824.28561325</v>
      </c>
      <c r="H21" s="29">
        <v>-2684824.28561325</v>
      </c>
      <c r="I21" s="29">
        <v>-2684824.28561325</v>
      </c>
      <c r="J21" s="29">
        <v>-2684824.28561325</v>
      </c>
      <c r="K21" s="29">
        <v>-2684824.28561325</v>
      </c>
      <c r="L21" s="29">
        <v>-2684824.28561325</v>
      </c>
      <c r="M21" s="29">
        <v>-2684824.28561325</v>
      </c>
      <c r="N21" s="29">
        <v>-2684824.28561325</v>
      </c>
      <c r="O21" s="29">
        <v>-2684824.28561325</v>
      </c>
      <c r="P21" s="29">
        <v>-2684824.28561325</v>
      </c>
      <c r="Q21" s="29">
        <v>-2684824.28561325</v>
      </c>
      <c r="R21" s="3"/>
      <c r="S21" s="29">
        <f>+SUM(F21:Q21)</f>
        <v>-32217891.427359</v>
      </c>
      <c r="T21" s="36"/>
      <c r="U21" s="24"/>
    </row>
    <row r="22" spans="1:21" ht="15.75" customHeight="1">
      <c r="A22" s="26">
        <f>+MAX($A$1:A21)+1</f>
        <v>8</v>
      </c>
      <c r="B22" s="21" t="s">
        <v>2</v>
      </c>
      <c r="C22" s="25"/>
      <c r="D22" s="10" t="str">
        <f>"∑ Lines "&amp;$A$20&amp;":"&amp;$A$21&amp;""</f>
        <v>∑ Lines 6:7</v>
      </c>
      <c r="E22" s="25"/>
      <c r="F22" s="30">
        <f>+SUM(F20:F21)</f>
        <v>46618361.415971979</v>
      </c>
      <c r="G22" s="30">
        <f>+SUM(G20:G21)</f>
        <v>42790845.3642039</v>
      </c>
      <c r="H22" s="30">
        <f>+SUM(H20:H21)</f>
        <v>46637017.482312769</v>
      </c>
      <c r="I22" s="30">
        <f t="shared" ref="I22:Q22" si="3">+SUM(I20:I21)</f>
        <v>45466502.199534371</v>
      </c>
      <c r="J22" s="30">
        <f t="shared" si="3"/>
        <v>51719919.608505517</v>
      </c>
      <c r="K22" s="30">
        <f t="shared" si="3"/>
        <v>51660150.981785595</v>
      </c>
      <c r="L22" s="30">
        <f t="shared" si="3"/>
        <v>61035333.606432632</v>
      </c>
      <c r="M22" s="30">
        <f t="shared" si="3"/>
        <v>64206307.964745134</v>
      </c>
      <c r="N22" s="30">
        <f t="shared" si="3"/>
        <v>54820812.699679673</v>
      </c>
      <c r="O22" s="30">
        <f t="shared" si="3"/>
        <v>47909754.347925037</v>
      </c>
      <c r="P22" s="30">
        <f t="shared" si="3"/>
        <v>45060749.912492886</v>
      </c>
      <c r="Q22" s="30">
        <f t="shared" si="3"/>
        <v>45858074.201027974</v>
      </c>
      <c r="R22" s="3"/>
      <c r="S22" s="30">
        <f>+SUM(F22:Q22)</f>
        <v>603783829.78461742</v>
      </c>
      <c r="T22" s="23"/>
      <c r="U22" s="24"/>
    </row>
    <row r="23" spans="1:21" ht="15.75" customHeight="1">
      <c r="A23" s="26"/>
      <c r="B23" s="21"/>
      <c r="C23" s="25"/>
      <c r="E23" s="25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3"/>
      <c r="S23" s="29"/>
      <c r="T23" s="23"/>
      <c r="U23" s="24"/>
    </row>
    <row r="24" spans="1:21" ht="15.75" customHeight="1">
      <c r="A24" s="26">
        <f>+MAX($A$1:A23)+1</f>
        <v>9</v>
      </c>
      <c r="B24" s="21" t="s">
        <v>6</v>
      </c>
      <c r="C24" s="25"/>
      <c r="D24" s="28"/>
      <c r="E24" s="25"/>
      <c r="F24" s="29">
        <v>1982626.99979</v>
      </c>
      <c r="G24" s="29">
        <v>1789929.9980000001</v>
      </c>
      <c r="H24" s="29">
        <v>1910070.0009899999</v>
      </c>
      <c r="I24" s="29">
        <v>1856810.0009900001</v>
      </c>
      <c r="J24" s="29">
        <v>1998460.00202</v>
      </c>
      <c r="K24" s="29">
        <v>1912132.46205</v>
      </c>
      <c r="L24" s="29">
        <v>2266364.4785400005</v>
      </c>
      <c r="M24" s="29">
        <v>2314401.9906899994</v>
      </c>
      <c r="N24" s="29">
        <v>1968925.9935399997</v>
      </c>
      <c r="O24" s="29">
        <v>1906260.0009999997</v>
      </c>
      <c r="P24" s="29">
        <v>1856770.00499</v>
      </c>
      <c r="Q24" s="29">
        <v>1971890.61411</v>
      </c>
      <c r="R24" s="3"/>
      <c r="S24" s="29">
        <f>+SUM(F24:Q24)</f>
        <v>23734642.546709999</v>
      </c>
      <c r="T24" s="23"/>
      <c r="U24" s="24"/>
    </row>
    <row r="25" spans="1:21" ht="15.75" customHeight="1">
      <c r="A25" s="26"/>
      <c r="B25" s="21"/>
      <c r="C25" s="25"/>
      <c r="E25" s="25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"/>
      <c r="S25" s="27"/>
      <c r="T25" s="23"/>
      <c r="U25" s="24"/>
    </row>
    <row r="26" spans="1:21" ht="15.75" customHeight="1">
      <c r="A26" s="26">
        <f>+MAX($A$1:A25)+1</f>
        <v>10</v>
      </c>
      <c r="B26" s="21" t="s">
        <v>9</v>
      </c>
      <c r="C26" s="25"/>
      <c r="D26" s="10" t="str">
        <f>"Line "&amp;$A$22&amp;" / Line "&amp;$A$24&amp;""</f>
        <v>Line 8 / Line 9</v>
      </c>
      <c r="E26" s="25"/>
      <c r="F26" s="31">
        <f>+F22/F24</f>
        <v>23.513430121202727</v>
      </c>
      <c r="G26" s="31">
        <f>+G22/G24</f>
        <v>23.906435118701161</v>
      </c>
      <c r="H26" s="31">
        <f>+H22/H24</f>
        <v>24.416391785714946</v>
      </c>
      <c r="I26" s="31">
        <f t="shared" ref="I26:Q26" si="4">+I22/I24</f>
        <v>24.486351417373282</v>
      </c>
      <c r="J26" s="31">
        <f t="shared" si="4"/>
        <v>25.879887291328394</v>
      </c>
      <c r="K26" s="31">
        <f t="shared" si="4"/>
        <v>27.017035695529522</v>
      </c>
      <c r="L26" s="31">
        <f t="shared" si="4"/>
        <v>26.930943449021843</v>
      </c>
      <c r="M26" s="31">
        <f t="shared" si="4"/>
        <v>27.742072562598825</v>
      </c>
      <c r="N26" s="31">
        <f t="shared" si="4"/>
        <v>27.843003180183249</v>
      </c>
      <c r="O26" s="31">
        <f t="shared" si="4"/>
        <v>25.132854029771483</v>
      </c>
      <c r="P26" s="31">
        <f t="shared" si="4"/>
        <v>24.268352995467293</v>
      </c>
      <c r="Q26" s="31">
        <f t="shared" si="4"/>
        <v>23.255891514918396</v>
      </c>
      <c r="R26" s="3"/>
      <c r="S26" s="31">
        <f>+S22/S24</f>
        <v>25.438926606809652</v>
      </c>
      <c r="T26" s="23"/>
      <c r="U26" s="24"/>
    </row>
    <row r="27" spans="1:21" ht="15.75" customHeight="1">
      <c r="A27" s="26"/>
      <c r="B27" s="37"/>
      <c r="C27" s="25"/>
      <c r="E27" s="25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3"/>
      <c r="S27" s="27"/>
      <c r="T27" s="23"/>
      <c r="U27" s="24"/>
    </row>
    <row r="28" spans="1:21" ht="15.75" customHeight="1">
      <c r="A28" s="25" t="s">
        <v>10</v>
      </c>
      <c r="B28" s="37"/>
      <c r="C28" s="25"/>
      <c r="E28" s="25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"/>
      <c r="S28" s="27"/>
      <c r="T28" s="23"/>
      <c r="U28" s="24"/>
    </row>
    <row r="29" spans="1:21" ht="15.75" customHeight="1">
      <c r="A29" s="25"/>
      <c r="B29" s="37"/>
      <c r="C29" s="25"/>
      <c r="E29" s="25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3"/>
      <c r="S29" s="27"/>
      <c r="T29" s="23"/>
      <c r="U29" s="24"/>
    </row>
    <row r="30" spans="1:21" ht="15.75" customHeight="1">
      <c r="A30" s="26">
        <f>+MAX($A$1:A28)+1</f>
        <v>11</v>
      </c>
      <c r="B30" s="21" t="s">
        <v>11</v>
      </c>
      <c r="C30" s="25"/>
      <c r="D30" s="10" t="str">
        <f>"Line "&amp;$A$16&amp;" - Line "&amp;$A$26&amp;""</f>
        <v>Line 5 - Line 10</v>
      </c>
      <c r="E30" s="25"/>
      <c r="F30" s="38">
        <f>+F16-F26</f>
        <v>0.80208820649337298</v>
      </c>
      <c r="G30" s="38">
        <f t="shared" ref="G30:Q30" si="5">+G16-G26</f>
        <v>0.64630875409156729</v>
      </c>
      <c r="H30" s="38">
        <f t="shared" si="5"/>
        <v>1.6003578411354979</v>
      </c>
      <c r="I30" s="38">
        <f t="shared" si="5"/>
        <v>-0.33272375867178283</v>
      </c>
      <c r="J30" s="38">
        <f t="shared" si="5"/>
        <v>-0.68255417146257358</v>
      </c>
      <c r="K30" s="38">
        <f t="shared" si="5"/>
        <v>-1.1090157851518292</v>
      </c>
      <c r="L30" s="38">
        <f t="shared" si="5"/>
        <v>6.259156321893709</v>
      </c>
      <c r="M30" s="38">
        <f t="shared" si="5"/>
        <v>0.97497329304037095</v>
      </c>
      <c r="N30" s="38">
        <f t="shared" si="5"/>
        <v>2.6283108851616959</v>
      </c>
      <c r="O30" s="38">
        <f t="shared" si="5"/>
        <v>1.3526429014831969</v>
      </c>
      <c r="P30" s="38">
        <f t="shared" si="5"/>
        <v>1.4822042047226454</v>
      </c>
      <c r="Q30" s="38">
        <f t="shared" si="5"/>
        <v>5.6460572858528693</v>
      </c>
      <c r="R30" s="3"/>
      <c r="S30" s="38">
        <f>+S16-S26</f>
        <v>1.6962197929758887</v>
      </c>
      <c r="T30" s="23"/>
      <c r="U30" s="24"/>
    </row>
    <row r="31" spans="1:21" ht="15.75" customHeight="1">
      <c r="A31" s="26"/>
      <c r="B31" s="21"/>
      <c r="C31" s="25"/>
      <c r="E31" s="25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"/>
      <c r="S31" s="39"/>
      <c r="T31" s="23"/>
      <c r="U31" s="24"/>
    </row>
    <row r="32" spans="1:21" ht="15.75" customHeight="1">
      <c r="A32" s="26">
        <f>+MAX($A$1:A31)+1</f>
        <v>12</v>
      </c>
      <c r="B32" s="21" t="s">
        <v>12</v>
      </c>
      <c r="C32" s="25"/>
      <c r="D32" s="10" t="str">
        <f>"Line "&amp;$A$14&amp;" * Line "&amp;$A$30&amp;""</f>
        <v>Line 4 * Line 11</v>
      </c>
      <c r="E32" s="25"/>
      <c r="F32" s="40">
        <f>+F30*F14</f>
        <v>1743212.6903080773</v>
      </c>
      <c r="G32" s="29">
        <f t="shared" ref="G32:Q32" si="6">+G30*G14</f>
        <v>1199313.4738698613</v>
      </c>
      <c r="H32" s="29">
        <f t="shared" si="6"/>
        <v>2965241.6909214086</v>
      </c>
      <c r="I32" s="29">
        <f t="shared" si="6"/>
        <v>-594734.17477751814</v>
      </c>
      <c r="J32" s="29">
        <f t="shared" si="6"/>
        <v>-1307673.4420428942</v>
      </c>
      <c r="K32" s="29">
        <f t="shared" si="6"/>
        <v>-2374607.6667140895</v>
      </c>
      <c r="L32" s="29">
        <f t="shared" si="6"/>
        <v>14623584.404285543</v>
      </c>
      <c r="M32" s="29">
        <f t="shared" si="6"/>
        <v>2372119.7892496726</v>
      </c>
      <c r="N32" s="29">
        <f t="shared" si="6"/>
        <v>5192516.1481738603</v>
      </c>
      <c r="O32" s="29">
        <f t="shared" si="6"/>
        <v>2511578.9179192958</v>
      </c>
      <c r="P32" s="29">
        <f t="shared" si="6"/>
        <v>2827814.7174287746</v>
      </c>
      <c r="Q32" s="29">
        <f t="shared" si="6"/>
        <v>12537466.934743598</v>
      </c>
      <c r="R32" s="3"/>
      <c r="S32" s="29">
        <f>+SUM(F32:Q32)</f>
        <v>41695833.483365595</v>
      </c>
      <c r="T32" s="23"/>
      <c r="U32" s="24"/>
    </row>
    <row r="33" spans="1:21" ht="15.75" customHeight="1">
      <c r="A33" s="26"/>
      <c r="B33" s="21"/>
      <c r="C33" s="25"/>
      <c r="E33" s="25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3"/>
      <c r="S33" s="27"/>
      <c r="T33" s="23"/>
      <c r="U33" s="24"/>
    </row>
    <row r="34" spans="1:21" ht="15.75" customHeight="1">
      <c r="A34" s="26">
        <f>+MAX($A$1:A33)+1</f>
        <v>13</v>
      </c>
      <c r="B34" s="21" t="s">
        <v>13</v>
      </c>
      <c r="C34" s="25"/>
      <c r="D34" s="10" t="str">
        <f>"Line "&amp;A32&amp;" * 70%"</f>
        <v>Line 12 * 70%</v>
      </c>
      <c r="E34" s="25"/>
      <c r="F34" s="29">
        <f>F32*0.7</f>
        <v>1220248.8832156539</v>
      </c>
      <c r="G34" s="29">
        <f>G32*0.7</f>
        <v>839519.43170890294</v>
      </c>
      <c r="H34" s="29">
        <f>H32*0.7</f>
        <v>2075669.1836449858</v>
      </c>
      <c r="I34" s="29">
        <f t="shared" ref="I34:Q34" si="7">I32*0.7</f>
        <v>-416313.92234426265</v>
      </c>
      <c r="J34" s="29">
        <f t="shared" si="7"/>
        <v>-915371.40943002584</v>
      </c>
      <c r="K34" s="29">
        <f t="shared" si="7"/>
        <v>-1662225.3666998625</v>
      </c>
      <c r="L34" s="29">
        <f t="shared" si="7"/>
        <v>10236509.082999879</v>
      </c>
      <c r="M34" s="29">
        <f t="shared" si="7"/>
        <v>1660483.8524747707</v>
      </c>
      <c r="N34" s="29">
        <f t="shared" si="7"/>
        <v>3634761.3037217022</v>
      </c>
      <c r="O34" s="29">
        <f t="shared" si="7"/>
        <v>1758105.2425435069</v>
      </c>
      <c r="P34" s="29">
        <f t="shared" si="7"/>
        <v>1979470.3022001421</v>
      </c>
      <c r="Q34" s="29">
        <f t="shared" si="7"/>
        <v>8776226.8543205187</v>
      </c>
      <c r="R34" s="3"/>
      <c r="S34" s="29">
        <f>+SUM(F34:Q34)</f>
        <v>29187083.438355912</v>
      </c>
      <c r="T34" s="23"/>
      <c r="U34" s="24"/>
    </row>
    <row r="35" spans="1:21" ht="15.75" customHeight="1">
      <c r="A35" s="26">
        <f>+MAX($A$1:A34)+1</f>
        <v>14</v>
      </c>
      <c r="B35" s="21" t="s">
        <v>14</v>
      </c>
      <c r="C35" s="25"/>
      <c r="D35" s="28" t="s">
        <v>15</v>
      </c>
      <c r="E35" s="25"/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3"/>
      <c r="S35" s="41">
        <f>+SUM(F35:Q35)</f>
        <v>0</v>
      </c>
      <c r="T35" s="23"/>
      <c r="U35" s="24"/>
    </row>
    <row r="36" spans="1:21" ht="15.75" customHeight="1">
      <c r="A36" s="26">
        <f>+MAX($A$1:A35)+1</f>
        <v>15</v>
      </c>
      <c r="B36" s="37" t="s">
        <v>16</v>
      </c>
      <c r="C36" s="25"/>
      <c r="D36" s="10" t="str">
        <f>"∑ Lines "&amp;$A$34&amp;":"&amp;$A$35&amp;""</f>
        <v>∑ Lines 13:14</v>
      </c>
      <c r="E36" s="25"/>
      <c r="F36" s="42">
        <f>+SUM(F34:F35)</f>
        <v>1220248.8832156539</v>
      </c>
      <c r="G36" s="42">
        <f>+SUM(G34:G35)</f>
        <v>839519.43170890294</v>
      </c>
      <c r="H36" s="42">
        <f>+SUM(H34:H35)</f>
        <v>2075669.1836449858</v>
      </c>
      <c r="I36" s="42">
        <f t="shared" ref="I36:K36" si="8">+SUM(I34:I35)</f>
        <v>-416313.92234426265</v>
      </c>
      <c r="J36" s="42">
        <f t="shared" si="8"/>
        <v>-915371.40943002584</v>
      </c>
      <c r="K36" s="42">
        <f t="shared" si="8"/>
        <v>-1662225.3666998625</v>
      </c>
      <c r="L36" s="42">
        <f>+SUM(L34:L35)</f>
        <v>10236509.082999879</v>
      </c>
      <c r="M36" s="42">
        <f t="shared" ref="M36:Q36" si="9">+SUM(M34:M35)</f>
        <v>1660483.8524747707</v>
      </c>
      <c r="N36" s="42">
        <f t="shared" si="9"/>
        <v>3634761.3037217022</v>
      </c>
      <c r="O36" s="42">
        <f t="shared" si="9"/>
        <v>1758105.2425435069</v>
      </c>
      <c r="P36" s="42">
        <f t="shared" si="9"/>
        <v>1979470.3022001421</v>
      </c>
      <c r="Q36" s="42">
        <f t="shared" si="9"/>
        <v>8776226.8543205187</v>
      </c>
      <c r="R36" s="3"/>
      <c r="S36" s="27">
        <f>+SUM(F36:Q36)</f>
        <v>29187083.438355912</v>
      </c>
      <c r="T36" s="23"/>
      <c r="U36" s="24"/>
    </row>
    <row r="37" spans="1:21" ht="15.75" customHeight="1">
      <c r="A37" s="26"/>
      <c r="B37" s="37"/>
      <c r="C37" s="25"/>
      <c r="E37" s="25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"/>
      <c r="S37" s="27"/>
      <c r="T37" s="23"/>
      <c r="U37" s="24"/>
    </row>
    <row r="38" spans="1:21" ht="15.75" customHeight="1">
      <c r="A38" s="25" t="s">
        <v>17</v>
      </c>
      <c r="B38" s="37"/>
      <c r="C38" s="25"/>
      <c r="E38" s="25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3"/>
      <c r="S38" s="27"/>
      <c r="T38" s="23"/>
      <c r="U38" s="24"/>
    </row>
    <row r="39" spans="1:21" ht="15.75" customHeight="1">
      <c r="A39" s="26"/>
      <c r="B39" s="37"/>
      <c r="C39" s="43"/>
      <c r="E39" s="43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3"/>
      <c r="S39" s="44"/>
      <c r="T39" s="45"/>
      <c r="U39" s="24"/>
    </row>
    <row r="40" spans="1:21" ht="15.75" customHeight="1">
      <c r="A40" s="26">
        <f>+MAX($A$1:A39)+1</f>
        <v>16</v>
      </c>
      <c r="B40" s="21" t="s">
        <v>18</v>
      </c>
      <c r="C40" s="46"/>
      <c r="D40" s="10" t="s">
        <v>19</v>
      </c>
      <c r="E40" s="46"/>
      <c r="F40" s="47">
        <v>5.0000000000000001E-3</v>
      </c>
      <c r="G40" s="47">
        <f>+F40</f>
        <v>5.0000000000000001E-3</v>
      </c>
      <c r="H40" s="47">
        <f t="shared" ref="H40:Q40" si="10">+G40</f>
        <v>5.0000000000000001E-3</v>
      </c>
      <c r="I40" s="47">
        <f t="shared" si="10"/>
        <v>5.0000000000000001E-3</v>
      </c>
      <c r="J40" s="47">
        <f t="shared" si="10"/>
        <v>5.0000000000000001E-3</v>
      </c>
      <c r="K40" s="47">
        <f t="shared" si="10"/>
        <v>5.0000000000000001E-3</v>
      </c>
      <c r="L40" s="47">
        <f t="shared" si="10"/>
        <v>5.0000000000000001E-3</v>
      </c>
      <c r="M40" s="47">
        <f t="shared" si="10"/>
        <v>5.0000000000000001E-3</v>
      </c>
      <c r="N40" s="47">
        <f t="shared" si="10"/>
        <v>5.0000000000000001E-3</v>
      </c>
      <c r="O40" s="47">
        <f t="shared" si="10"/>
        <v>5.0000000000000001E-3</v>
      </c>
      <c r="P40" s="47">
        <f t="shared" si="10"/>
        <v>5.0000000000000001E-3</v>
      </c>
      <c r="Q40" s="47">
        <f t="shared" si="10"/>
        <v>5.0000000000000001E-3</v>
      </c>
      <c r="R40" s="3"/>
      <c r="S40" s="47"/>
      <c r="T40" s="11"/>
      <c r="U40" s="24"/>
    </row>
    <row r="41" spans="1:21" ht="15.75" customHeight="1">
      <c r="A41" s="26">
        <f>+MAX($A$1:A40)+1</f>
        <v>17</v>
      </c>
      <c r="B41" s="21" t="s">
        <v>20</v>
      </c>
      <c r="C41" s="46"/>
      <c r="D41" s="10" t="str">
        <f>"Prior Month Line "&amp;$A$44&amp;""</f>
        <v>Prior Month Line 20</v>
      </c>
      <c r="E41" s="46"/>
      <c r="F41" s="48">
        <v>0</v>
      </c>
      <c r="G41" s="48">
        <f>+F44</f>
        <v>1223299.505423693</v>
      </c>
      <c r="H41" s="48">
        <f t="shared" ref="H41:M41" si="11">+G44</f>
        <v>2071034.2332389867</v>
      </c>
      <c r="I41" s="48">
        <f t="shared" si="11"/>
        <v>4162247.7610092796</v>
      </c>
      <c r="J41" s="48">
        <f t="shared" si="11"/>
        <v>3765704.2926642029</v>
      </c>
      <c r="K41" s="48">
        <f t="shared" si="11"/>
        <v>2866872.9761739229</v>
      </c>
      <c r="L41" s="48">
        <f t="shared" si="11"/>
        <v>1214826.4109381803</v>
      </c>
      <c r="M41" s="48">
        <f t="shared" si="11"/>
        <v>11483000.89870025</v>
      </c>
      <c r="N41" s="48">
        <f>+M44</f>
        <v>13205050.965299711</v>
      </c>
      <c r="O41" s="48">
        <f t="shared" ref="O41:Q41" si="12">+N44</f>
        <v>16914924.427107219</v>
      </c>
      <c r="P41" s="48">
        <f t="shared" si="12"/>
        <v>18761999.554892622</v>
      </c>
      <c r="Q41" s="48">
        <f t="shared" si="12"/>
        <v>20840228.530622728</v>
      </c>
      <c r="R41" s="3"/>
      <c r="S41" s="48">
        <f>+F41</f>
        <v>0</v>
      </c>
      <c r="T41" s="49"/>
      <c r="U41" s="24"/>
    </row>
    <row r="42" spans="1:21" ht="15.75" customHeight="1">
      <c r="A42" s="26">
        <f>+MAX($A$1:A41)+1</f>
        <v>18</v>
      </c>
      <c r="B42" s="21" t="s">
        <v>21</v>
      </c>
      <c r="C42" s="46"/>
      <c r="D42" s="10" t="str">
        <f>"Line "&amp;$A$36</f>
        <v>Line 15</v>
      </c>
      <c r="E42" s="46"/>
      <c r="F42" s="48">
        <f>+F36</f>
        <v>1220248.8832156539</v>
      </c>
      <c r="G42" s="48">
        <f>+G36</f>
        <v>839519.43170890294</v>
      </c>
      <c r="H42" s="48">
        <f>+H36</f>
        <v>2075669.1836449858</v>
      </c>
      <c r="I42" s="48">
        <f t="shared" ref="I42:K42" si="13">+I36</f>
        <v>-416313.92234426265</v>
      </c>
      <c r="J42" s="48">
        <f t="shared" si="13"/>
        <v>-915371.40943002584</v>
      </c>
      <c r="K42" s="48">
        <f t="shared" si="13"/>
        <v>-1662225.3666998625</v>
      </c>
      <c r="L42" s="48">
        <f>+L36</f>
        <v>10236509.082999879</v>
      </c>
      <c r="M42" s="48">
        <f t="shared" ref="M42:Q42" si="14">+M36</f>
        <v>1660483.8524747707</v>
      </c>
      <c r="N42" s="48">
        <f t="shared" si="14"/>
        <v>3634761.3037217022</v>
      </c>
      <c r="O42" s="48">
        <f t="shared" si="14"/>
        <v>1758105.2425435069</v>
      </c>
      <c r="P42" s="48">
        <f t="shared" si="14"/>
        <v>1979470.3022001421</v>
      </c>
      <c r="Q42" s="48">
        <f t="shared" si="14"/>
        <v>8776226.8543205187</v>
      </c>
      <c r="R42" s="3"/>
      <c r="S42" s="48">
        <f>+SUM(F42:Q42)</f>
        <v>29187083.438355912</v>
      </c>
      <c r="T42" s="49"/>
      <c r="U42" s="24"/>
    </row>
    <row r="43" spans="1:21" ht="15.75" customHeight="1">
      <c r="A43" s="26">
        <f>+MAX($A$1:A42)+1</f>
        <v>19</v>
      </c>
      <c r="B43" s="50" t="s">
        <v>22</v>
      </c>
      <c r="C43" s="46"/>
      <c r="D43" s="10" t="str">
        <f>"Line "&amp;$A$40&amp;" * ( Line "&amp;$A$41&amp;" + 50% x Line "&amp;$A$42&amp;")"</f>
        <v>Line 16 * ( Line 17 + 50% x Line 18)</v>
      </c>
      <c r="E43" s="46"/>
      <c r="F43" s="51">
        <f t="shared" ref="F43:H43" si="15">+(F41+0.5*SUM(F42:F42))*F40</f>
        <v>3050.6222080391349</v>
      </c>
      <c r="G43" s="51">
        <f t="shared" si="15"/>
        <v>8215.2961063907223</v>
      </c>
      <c r="H43" s="51">
        <f t="shared" si="15"/>
        <v>15544.344125307398</v>
      </c>
      <c r="I43" s="51">
        <f t="shared" ref="I43:K43" si="16">+(I41+0.5*SUM(I42:I42))*I40</f>
        <v>19770.453999185742</v>
      </c>
      <c r="J43" s="51">
        <f t="shared" si="16"/>
        <v>16540.092939745948</v>
      </c>
      <c r="K43" s="51">
        <f t="shared" si="16"/>
        <v>10178.801464119959</v>
      </c>
      <c r="L43" s="51">
        <f t="shared" ref="L43:Q43" si="17">+(L41+0.5*SUM(L42:L42))*L40</f>
        <v>31665.404762190599</v>
      </c>
      <c r="M43" s="51">
        <f t="shared" si="17"/>
        <v>61566.21412468818</v>
      </c>
      <c r="N43" s="51">
        <f t="shared" si="17"/>
        <v>75112.158085802817</v>
      </c>
      <c r="O43" s="51">
        <f t="shared" si="17"/>
        <v>88969.885241894852</v>
      </c>
      <c r="P43" s="51">
        <f t="shared" si="17"/>
        <v>98758.67352996346</v>
      </c>
      <c r="Q43" s="51">
        <f t="shared" si="17"/>
        <v>126141.70978891494</v>
      </c>
      <c r="R43" s="3"/>
      <c r="S43" s="29">
        <f>+SUM(F43:Q43)</f>
        <v>555513.6563762438</v>
      </c>
      <c r="T43" s="49"/>
      <c r="U43" s="24"/>
    </row>
    <row r="44" spans="1:21" ht="15.75" customHeight="1">
      <c r="A44" s="26">
        <f>+MAX($A$1:A43)+1</f>
        <v>20</v>
      </c>
      <c r="B44" s="37" t="s">
        <v>23</v>
      </c>
      <c r="C44" s="46"/>
      <c r="D44" s="10" t="str">
        <f>"∑ Lines "&amp;$A$41&amp;":"&amp;$A$43&amp;""</f>
        <v>∑ Lines 17:19</v>
      </c>
      <c r="E44" s="46"/>
      <c r="F44" s="42">
        <f t="shared" ref="F44:H44" si="18">+SUM(F41:F43)</f>
        <v>1223299.505423693</v>
      </c>
      <c r="G44" s="42">
        <f t="shared" si="18"/>
        <v>2071034.2332389867</v>
      </c>
      <c r="H44" s="42">
        <f t="shared" si="18"/>
        <v>4162247.7610092796</v>
      </c>
      <c r="I44" s="42">
        <f t="shared" ref="I44:K44" si="19">+SUM(I41:I43)</f>
        <v>3765704.2926642029</v>
      </c>
      <c r="J44" s="42">
        <f t="shared" si="19"/>
        <v>2866872.9761739229</v>
      </c>
      <c r="K44" s="42">
        <f t="shared" si="19"/>
        <v>1214826.4109381803</v>
      </c>
      <c r="L44" s="42">
        <f t="shared" ref="L44:M44" si="20">+SUM(L41:L43)</f>
        <v>11483000.89870025</v>
      </c>
      <c r="M44" s="42">
        <f t="shared" si="20"/>
        <v>13205050.965299711</v>
      </c>
      <c r="N44" s="42">
        <f>+SUM(N41:N43)</f>
        <v>16914924.427107219</v>
      </c>
      <c r="O44" s="42">
        <f t="shared" ref="O44:Q44" si="21">+SUM(O41:O43)</f>
        <v>18761999.554892622</v>
      </c>
      <c r="P44" s="42">
        <f t="shared" si="21"/>
        <v>20840228.530622728</v>
      </c>
      <c r="Q44" s="42">
        <f t="shared" si="21"/>
        <v>29742597.094732162</v>
      </c>
      <c r="R44" s="3"/>
      <c r="S44" s="42">
        <f>+SUM(S41:S43)</f>
        <v>29742597.094732154</v>
      </c>
      <c r="T44" s="49"/>
      <c r="U44" s="24"/>
    </row>
    <row r="45" spans="1:21" ht="15.75" customHeight="1">
      <c r="A45" s="26"/>
      <c r="B45" s="37"/>
      <c r="C45" s="46"/>
      <c r="E45" s="46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3"/>
      <c r="S45" s="52"/>
      <c r="T45" s="49"/>
      <c r="U45" s="24"/>
    </row>
    <row r="46" spans="1:21" ht="30" customHeight="1">
      <c r="A46" s="26">
        <f>MAX(A$13:A45)+1</f>
        <v>21</v>
      </c>
      <c r="B46" s="21" t="s">
        <v>24</v>
      </c>
      <c r="C46" s="25"/>
      <c r="D46" s="53" t="str">
        <f>"Line "&amp;A44&amp;" * (1 + 1.06% / 12) ^ 4.5 - Line "&amp;A44</f>
        <v>Line 20 * (1 + 1.06% / 12) ^ 4.5 - Line 20</v>
      </c>
      <c r="E46" s="46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3"/>
      <c r="S46" s="54">
        <f>+S44*(1+0.06/12)^10-S44</f>
        <v>1521040.3426605947</v>
      </c>
      <c r="T46" s="49"/>
      <c r="U46" s="24"/>
    </row>
    <row r="47" spans="1:21" ht="15.75" customHeight="1">
      <c r="A47" s="55"/>
      <c r="B47" s="56"/>
      <c r="C47" s="25"/>
      <c r="D47" s="4"/>
      <c r="E47" s="46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3"/>
      <c r="S47" s="11"/>
      <c r="T47" s="49"/>
      <c r="U47" s="24"/>
    </row>
    <row r="48" spans="1:21" ht="15.75" customHeight="1" thickBot="1">
      <c r="A48" s="26">
        <f>MAX(A$13:A47)+1</f>
        <v>22</v>
      </c>
      <c r="B48" s="37" t="s">
        <v>25</v>
      </c>
      <c r="C48" s="25"/>
      <c r="D48" s="57" t="str">
        <f>"∑ Lines "&amp;A44&amp;":"&amp;A46&amp;""</f>
        <v>∑ Lines 20:21</v>
      </c>
      <c r="E48" s="25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3"/>
      <c r="S48" s="59">
        <f>S44+S46</f>
        <v>31263637.437392749</v>
      </c>
      <c r="T48" s="11"/>
      <c r="U48" s="24"/>
    </row>
    <row r="49" spans="1:21" ht="15.75" customHeight="1" thickTop="1">
      <c r="A49" s="26"/>
      <c r="B49" s="20"/>
      <c r="C49" s="25"/>
      <c r="D49" s="4"/>
      <c r="E49" s="25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3"/>
      <c r="S49" s="11"/>
      <c r="T49" s="11"/>
      <c r="U49" s="24"/>
    </row>
    <row r="50" spans="1:21" ht="15.75" customHeight="1">
      <c r="A50" s="3" t="s">
        <v>26</v>
      </c>
      <c r="C50" s="25"/>
      <c r="D50" s="4"/>
      <c r="E50" s="25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3"/>
      <c r="S50" s="11"/>
      <c r="T50" s="11"/>
      <c r="U50" s="24"/>
    </row>
    <row r="51" spans="1:21" ht="15.75" customHeight="1">
      <c r="A51" s="3">
        <v>1</v>
      </c>
      <c r="B51" s="2" t="s">
        <v>27</v>
      </c>
      <c r="C51" s="25"/>
      <c r="D51" s="4"/>
      <c r="E51" s="25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3"/>
      <c r="S51" s="11"/>
      <c r="T51" s="11"/>
      <c r="U51" s="24"/>
    </row>
    <row r="52" spans="1:21" ht="15.75" customHeight="1">
      <c r="A52" s="3">
        <v>2</v>
      </c>
      <c r="B52" s="2" t="s">
        <v>35</v>
      </c>
      <c r="C52" s="60"/>
      <c r="E52" s="60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3"/>
      <c r="S52" s="11"/>
      <c r="T52" s="11"/>
      <c r="U52" s="24"/>
    </row>
    <row r="53" spans="1:21" ht="15.75" customHeight="1"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3"/>
      <c r="S53" s="61"/>
      <c r="T53" s="61"/>
      <c r="U53" s="24"/>
    </row>
    <row r="54" spans="1:21" ht="15.75" customHeight="1">
      <c r="R54" s="3"/>
      <c r="S54" s="61"/>
      <c r="T54" s="61"/>
      <c r="U54" s="24"/>
    </row>
    <row r="55" spans="1:21" ht="15.75" customHeight="1"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3"/>
      <c r="S55" s="61"/>
      <c r="T55" s="61"/>
      <c r="U55" s="24"/>
    </row>
    <row r="56" spans="1:21" ht="15.75" customHeight="1">
      <c r="R56" s="3"/>
      <c r="S56" s="61"/>
      <c r="T56" s="61"/>
      <c r="U56" s="24"/>
    </row>
    <row r="57" spans="1:21" ht="15.75" customHeight="1"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3"/>
      <c r="S57" s="61"/>
      <c r="T57" s="61"/>
      <c r="U57" s="24"/>
    </row>
    <row r="58" spans="1:21" ht="15.75" customHeight="1"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3"/>
      <c r="S58" s="61"/>
      <c r="T58" s="61"/>
      <c r="U58" s="24"/>
    </row>
    <row r="59" spans="1:21" ht="15.75" customHeight="1">
      <c r="R59" s="3"/>
      <c r="S59" s="61"/>
      <c r="T59" s="61"/>
      <c r="U59" s="24"/>
    </row>
    <row r="60" spans="1:21" ht="15.75" customHeight="1"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3"/>
      <c r="S60" s="61"/>
      <c r="T60" s="61"/>
      <c r="U60" s="24"/>
    </row>
    <row r="61" spans="1:21" ht="15.75" customHeight="1">
      <c r="R61" s="3"/>
      <c r="S61" s="61"/>
      <c r="T61" s="61"/>
      <c r="U61" s="24"/>
    </row>
    <row r="62" spans="1:21" ht="15.75" customHeight="1">
      <c r="R62" s="3"/>
      <c r="U62" s="24"/>
    </row>
    <row r="63" spans="1:21" ht="15.75" customHeight="1">
      <c r="R63" s="3"/>
      <c r="U63" s="24"/>
    </row>
    <row r="64" spans="1:21" ht="15.75" customHeight="1">
      <c r="R64" s="3"/>
      <c r="U64" s="24"/>
    </row>
    <row r="65" spans="18:21" ht="15.75" customHeight="1">
      <c r="R65" s="3"/>
      <c r="U65" s="24"/>
    </row>
    <row r="66" spans="18:21" ht="15.75" customHeight="1">
      <c r="R66" s="3"/>
      <c r="U66" s="24"/>
    </row>
    <row r="67" spans="18:21" ht="15.75" customHeight="1">
      <c r="R67" s="3"/>
      <c r="U67" s="24"/>
    </row>
    <row r="68" spans="18:21" ht="15.75" customHeight="1">
      <c r="R68" s="3"/>
      <c r="U68" s="24"/>
    </row>
    <row r="69" spans="18:21" ht="15.75" customHeight="1">
      <c r="R69" s="3"/>
      <c r="U69" s="24"/>
    </row>
    <row r="70" spans="18:21" ht="15.75" customHeight="1">
      <c r="R70" s="3"/>
      <c r="U70" s="24"/>
    </row>
    <row r="71" spans="18:21" ht="15.75" customHeight="1">
      <c r="R71" s="3"/>
      <c r="U71" s="24"/>
    </row>
    <row r="72" spans="18:21" ht="15.75" customHeight="1">
      <c r="R72" s="3"/>
      <c r="U72" s="24"/>
    </row>
    <row r="73" spans="18:21" ht="15.75" customHeight="1">
      <c r="R73" s="3"/>
      <c r="U73" s="24"/>
    </row>
    <row r="74" spans="18:21" ht="15.75" customHeight="1">
      <c r="R74" s="3"/>
      <c r="U74" s="24"/>
    </row>
    <row r="75" spans="18:21" ht="15.75" customHeight="1">
      <c r="R75" s="3"/>
      <c r="U75" s="24"/>
    </row>
    <row r="76" spans="18:21" ht="15.75" customHeight="1">
      <c r="R76" s="3"/>
      <c r="U76" s="24"/>
    </row>
    <row r="77" spans="18:21" ht="15.75" customHeight="1">
      <c r="R77" s="3"/>
      <c r="U77" s="24"/>
    </row>
    <row r="78" spans="18:21" ht="15.75" customHeight="1">
      <c r="R78" s="3"/>
      <c r="U78" s="24"/>
    </row>
    <row r="79" spans="18:21" ht="15.75" customHeight="1">
      <c r="R79" s="3"/>
      <c r="U79" s="24"/>
    </row>
    <row r="80" spans="18:21" ht="15.75" customHeight="1">
      <c r="R80" s="3"/>
      <c r="U80" s="24"/>
    </row>
    <row r="81" spans="18:21" ht="15.75" customHeight="1">
      <c r="R81" s="3"/>
      <c r="U81" s="24"/>
    </row>
    <row r="82" spans="18:21" ht="15.75" customHeight="1">
      <c r="R82" s="3"/>
      <c r="U82" s="24"/>
    </row>
    <row r="83" spans="18:21" ht="15.75" customHeight="1">
      <c r="R83" s="3"/>
      <c r="U83" s="24"/>
    </row>
    <row r="84" spans="18:21" ht="15.75" customHeight="1">
      <c r="R84" s="3"/>
      <c r="U84" s="24"/>
    </row>
    <row r="85" spans="18:21" ht="15.75" customHeight="1">
      <c r="R85" s="3"/>
      <c r="U85" s="24"/>
    </row>
    <row r="86" spans="18:21" ht="15.75" customHeight="1">
      <c r="U86" s="24"/>
    </row>
    <row r="87" spans="18:21" ht="15.75" customHeight="1">
      <c r="U87" s="24"/>
    </row>
    <row r="88" spans="18:21" ht="15.75" customHeight="1">
      <c r="U88" s="24"/>
    </row>
    <row r="89" spans="18:21" ht="15.75" customHeight="1">
      <c r="U89" s="24"/>
    </row>
    <row r="90" spans="18:21" ht="15.75" customHeight="1">
      <c r="U90" s="24"/>
    </row>
    <row r="91" spans="18:21" ht="15.75" customHeight="1">
      <c r="U91" s="24"/>
    </row>
    <row r="92" spans="18:21" ht="15.75" customHeight="1">
      <c r="U92" s="24"/>
    </row>
    <row r="93" spans="18:21" ht="15.75" customHeight="1">
      <c r="U93" s="24"/>
    </row>
    <row r="94" spans="18:21" ht="15.75" customHeight="1">
      <c r="U94" s="24"/>
    </row>
    <row r="95" spans="18:21" ht="15.75" customHeight="1">
      <c r="U95" s="24"/>
    </row>
    <row r="96" spans="18:21" ht="15.75" customHeight="1">
      <c r="U96" s="24"/>
    </row>
    <row r="97" spans="21:21" ht="15.75" customHeight="1">
      <c r="U97" s="24"/>
    </row>
    <row r="98" spans="21:21" ht="15.75" customHeight="1">
      <c r="U98" s="24"/>
    </row>
    <row r="99" spans="21:21" ht="15.75" customHeight="1">
      <c r="U99" s="24"/>
    </row>
    <row r="100" spans="21:21" ht="15.75" customHeight="1">
      <c r="U100" s="24"/>
    </row>
    <row r="101" spans="21:21" ht="15.75" customHeight="1">
      <c r="U101" s="24"/>
    </row>
    <row r="102" spans="21:21" ht="15.75" customHeight="1">
      <c r="U102" s="24"/>
    </row>
    <row r="103" spans="21:21" ht="15.75" customHeight="1">
      <c r="U103" s="24"/>
    </row>
    <row r="104" spans="21:21" ht="15.75" customHeight="1">
      <c r="U104" s="24"/>
    </row>
    <row r="105" spans="21:21" ht="15.75" customHeight="1">
      <c r="U105" s="24"/>
    </row>
    <row r="106" spans="21:21" ht="15.75" customHeight="1">
      <c r="U106" s="24"/>
    </row>
    <row r="107" spans="21:21" ht="15.75" customHeight="1">
      <c r="U107" s="24"/>
    </row>
    <row r="108" spans="21:21" ht="15.75" customHeight="1">
      <c r="U108" s="24"/>
    </row>
    <row r="109" spans="21:21" ht="15.75" customHeight="1">
      <c r="U109" s="24"/>
    </row>
    <row r="110" spans="21:21" ht="15.75" customHeight="1">
      <c r="U110" s="24"/>
    </row>
    <row r="111" spans="21:21" ht="15.75" customHeight="1">
      <c r="U111" s="24"/>
    </row>
    <row r="112" spans="21:21" ht="15.75" customHeight="1">
      <c r="U112" s="24"/>
    </row>
    <row r="113" spans="21:21" ht="15.75" customHeight="1">
      <c r="U113" s="24"/>
    </row>
    <row r="114" spans="21:21" ht="15.75" customHeight="1">
      <c r="U114" s="24"/>
    </row>
    <row r="115" spans="21:21" ht="15.75" customHeight="1">
      <c r="U115" s="24"/>
    </row>
    <row r="116" spans="21:21" ht="15.75" customHeight="1">
      <c r="U116" s="24"/>
    </row>
    <row r="117" spans="21:21" ht="15.75" customHeight="1">
      <c r="U117" s="24"/>
    </row>
    <row r="118" spans="21:21" ht="15.75" customHeight="1">
      <c r="U118" s="24"/>
    </row>
    <row r="119" spans="21:21" ht="15.75" customHeight="1">
      <c r="U119" s="24"/>
    </row>
    <row r="120" spans="21:21" ht="15.75" customHeight="1">
      <c r="U120" s="24"/>
    </row>
    <row r="121" spans="21:21" ht="15.75" customHeight="1">
      <c r="U121" s="24"/>
    </row>
    <row r="122" spans="21:21" ht="15.75" customHeight="1">
      <c r="U122" s="24"/>
    </row>
    <row r="123" spans="21:21" ht="15.75" customHeight="1">
      <c r="U123" s="24"/>
    </row>
    <row r="124" spans="21:21" ht="15.75" customHeight="1">
      <c r="U124" s="24"/>
    </row>
    <row r="125" spans="21:21" ht="15.75" customHeight="1">
      <c r="U125" s="24"/>
    </row>
    <row r="126" spans="21:21" ht="15.75" customHeight="1">
      <c r="U126" s="24"/>
    </row>
    <row r="127" spans="21:21" ht="15.75" customHeight="1">
      <c r="U127" s="24"/>
    </row>
    <row r="128" spans="21:21" ht="15.75" customHeight="1">
      <c r="U128" s="24"/>
    </row>
    <row r="129" spans="21:21" ht="15.75" customHeight="1">
      <c r="U129" s="24"/>
    </row>
    <row r="130" spans="21:21" ht="15.75" customHeight="1">
      <c r="U130" s="24"/>
    </row>
    <row r="131" spans="21:21" ht="15.75" customHeight="1">
      <c r="U131" s="24"/>
    </row>
    <row r="132" spans="21:21" ht="15.75" customHeight="1">
      <c r="U132" s="24"/>
    </row>
    <row r="133" spans="21:21" ht="15.75" customHeight="1">
      <c r="U133" s="24"/>
    </row>
    <row r="134" spans="21:21" ht="15.75" customHeight="1">
      <c r="U134" s="24"/>
    </row>
    <row r="135" spans="21:21" ht="15.75" customHeight="1">
      <c r="U135" s="24"/>
    </row>
    <row r="136" spans="21:21" ht="15.75" customHeight="1">
      <c r="U136" s="24"/>
    </row>
    <row r="137" spans="21:21" ht="15.75" customHeight="1">
      <c r="U137" s="24"/>
    </row>
    <row r="138" spans="21:21" ht="15.75" customHeight="1">
      <c r="U138" s="24"/>
    </row>
    <row r="139" spans="21:21" ht="15.75" customHeight="1">
      <c r="U139" s="24"/>
    </row>
    <row r="140" spans="21:21" ht="15.75" customHeight="1">
      <c r="U140" s="24"/>
    </row>
    <row r="141" spans="21:21" ht="15.75" customHeight="1">
      <c r="U141" s="24"/>
    </row>
    <row r="142" spans="21:21" ht="15.75" customHeight="1">
      <c r="U142" s="24"/>
    </row>
    <row r="143" spans="21:21" ht="15.75" customHeight="1">
      <c r="U143" s="24"/>
    </row>
    <row r="144" spans="21:21" ht="15.75" customHeight="1">
      <c r="U144" s="24"/>
    </row>
    <row r="145" spans="21:21" ht="15.75" customHeight="1">
      <c r="U145" s="24"/>
    </row>
    <row r="146" spans="21:21" ht="15.75" customHeight="1">
      <c r="U146" s="24"/>
    </row>
    <row r="147" spans="21:21" ht="15.75" customHeight="1">
      <c r="U147" s="24"/>
    </row>
    <row r="148" spans="21:21" ht="15.75" customHeight="1">
      <c r="U148" s="24"/>
    </row>
    <row r="149" spans="21:21" ht="15.75" customHeight="1">
      <c r="U149" s="24"/>
    </row>
    <row r="150" spans="21:21" ht="15.75" customHeight="1">
      <c r="U150" s="24"/>
    </row>
    <row r="151" spans="21:21" ht="15.75" customHeight="1">
      <c r="U151" s="24"/>
    </row>
    <row r="152" spans="21:21" ht="15.75" customHeight="1">
      <c r="U152" s="24"/>
    </row>
    <row r="153" spans="21:21" ht="15.75" customHeight="1">
      <c r="U153" s="24"/>
    </row>
    <row r="154" spans="21:21" ht="15.75" customHeight="1">
      <c r="U154" s="24"/>
    </row>
    <row r="155" spans="21:21" ht="15.75" customHeight="1">
      <c r="U155" s="24"/>
    </row>
    <row r="156" spans="21:21" ht="15.75" customHeight="1">
      <c r="U156" s="24"/>
    </row>
    <row r="157" spans="21:21" ht="15.75" customHeight="1">
      <c r="U157" s="24"/>
    </row>
    <row r="158" spans="21:21" ht="15.75" customHeight="1">
      <c r="U158" s="24"/>
    </row>
    <row r="159" spans="21:21" ht="15.75" customHeight="1">
      <c r="U159" s="24"/>
    </row>
  </sheetData>
  <pageMargins left="0.25" right="0.25" top="0.5" bottom="0.25" header="0" footer="0.3"/>
  <pageSetup scale="57" orientation="landscape" r:id="rId1"/>
  <headerFooter alignWithMargins="0">
    <oddFooter>&amp;C&amp;"arial"&amp;11Exhibit 4 - Docket 11-035-200 Stipulation Exhibit A3 Method (Monthly Allocation)&amp;R&amp;"arial"&amp;11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(Exh.4) A3 Method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Dickman, Brian</dc:creator>
  <cp:lastModifiedBy>laurieharris</cp:lastModifiedBy>
  <cp:lastPrinted>2014-03-13T01:50:44Z</cp:lastPrinted>
  <dcterms:created xsi:type="dcterms:W3CDTF">2014-03-12T21:27:37Z</dcterms:created>
  <dcterms:modified xsi:type="dcterms:W3CDTF">2014-03-17T22:18:32Z</dcterms:modified>
</cp:coreProperties>
</file>