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0" yWindow="0" windowWidth="28800" windowHeight="10935"/>
  </bookViews>
  <sheets>
    <sheet name="DPU Ex 1.3_DPU EBA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 localSheetId="0">'[1]Aug 03'!#REF!</definedName>
    <definedName name="\0">'[1]Aug 03'!#REF!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m" localSheetId="0">'[1]Aug 03'!#REF!</definedName>
    <definedName name="\m">'[1]Aug 03'!#REF!</definedName>
    <definedName name="\p" localSheetId="0">#REF!</definedName>
    <definedName name="\p">#REF!</definedName>
    <definedName name="\q" localSheetId="0">#REF!</definedName>
    <definedName name="\q">#REF!</definedName>
    <definedName name="\v" localSheetId="0">#REF!</definedName>
    <definedName name="\v">#REF!</definedName>
    <definedName name="\X" localSheetId="0">#REF!</definedName>
    <definedName name="\X">#REF!</definedName>
    <definedName name="\z" localSheetId="0">#REF!</definedName>
    <definedName name="\z">#REF!</definedName>
    <definedName name="_1994" localSheetId="0">#REF!</definedName>
    <definedName name="_1994">#REF!</definedName>
    <definedName name="_1995" localSheetId="0">#REF!</definedName>
    <definedName name="_1995">#REF!</definedName>
    <definedName name="_60__40__Split" localSheetId="0">'[2]APS Counter Proposal EW 1'!#REF!</definedName>
    <definedName name="_60__40__Split">'[2]APS Counter Proposal EW 1'!#REF!</definedName>
    <definedName name="_95_96" localSheetId="0">#REF!</definedName>
    <definedName name="_95_96">#REF!</definedName>
    <definedName name="_96_97" localSheetId="0">#REF!</definedName>
    <definedName name="_96_97">#REF!</definedName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t108D_S">[3]FuncStudy!$F$2065</definedName>
    <definedName name="Acct108D00S">[3]FuncStudy!$F$2057</definedName>
    <definedName name="Acct108DSS">[3]FuncStudy!$F$2061</definedName>
    <definedName name="Acct228.42TROJD">[3]FuncStudy!$F$1867</definedName>
    <definedName name="ACCT2281">[3]FuncStudy!$F$1847</definedName>
    <definedName name="Acct2282">[3]FuncStudy!$F$1851</definedName>
    <definedName name="Acct2283">[3]FuncStudy!$F$1855</definedName>
    <definedName name="Acct2283S">[3]FuncStudy!$F$1859</definedName>
    <definedName name="Acct22842">[3]FuncStudy!$F$1868</definedName>
    <definedName name="Acct228SO">[3]FuncStudy!$F$1850</definedName>
    <definedName name="ACCT25398">[3]FuncStudy!$F$1880</definedName>
    <definedName name="Acct25399">[3]FuncStudy!$F$1887</definedName>
    <definedName name="Acct254">[3]FuncStudy!$F$1864</definedName>
    <definedName name="Acct282DITBAL">[3]FuncStudy!$F$1912</definedName>
    <definedName name="Acct350">[3]FuncStudy!$F$1323</definedName>
    <definedName name="Acct352">[3]FuncStudy!$F$1330</definedName>
    <definedName name="Acct353">[3]FuncStudy!$F$1336</definedName>
    <definedName name="Acct354">[3]FuncStudy!$F$1342</definedName>
    <definedName name="Acct355">[3]FuncStudy!$F$1348</definedName>
    <definedName name="Acct356">[3]FuncStudy!$F$1354</definedName>
    <definedName name="Acct357">[3]FuncStudy!$F$1360</definedName>
    <definedName name="Acct358">[3]FuncStudy!$F$1366</definedName>
    <definedName name="Acct359">[3]FuncStudy!$F$1372</definedName>
    <definedName name="Acct360">[3]FuncStudy!$F$1388</definedName>
    <definedName name="Acct361">[3]FuncStudy!$F$1394</definedName>
    <definedName name="Acct362">[3]FuncStudy!$F$1400</definedName>
    <definedName name="Acct364">[3]FuncStudy!$F$1407</definedName>
    <definedName name="Acct365">[3]FuncStudy!$F$1414</definedName>
    <definedName name="Acct366">[3]FuncStudy!$F$1421</definedName>
    <definedName name="Acct367">[3]FuncStudy!$F$1428</definedName>
    <definedName name="Acct368">[3]FuncStudy!$F$1434</definedName>
    <definedName name="Acct369">[3]FuncStudy!$F$1441</definedName>
    <definedName name="Acct370">[3]FuncStudy!$F$1447</definedName>
    <definedName name="Acct371">[3]FuncStudy!$F$1454</definedName>
    <definedName name="Acct372">[3]FuncStudy!$F$1461</definedName>
    <definedName name="Acct372A">[3]FuncStudy!$F$1460</definedName>
    <definedName name="Acct372DP">[3]FuncStudy!$F$1458</definedName>
    <definedName name="Acct372DS">[3]FuncStudy!$F$1459</definedName>
    <definedName name="Acct373">[3]FuncStudy!$F$1467</definedName>
    <definedName name="Acct444S">[3]FuncStudy!$F$105</definedName>
    <definedName name="Acct448S">[3]FuncStudy!$F$114</definedName>
    <definedName name="Acct450S">[3]FuncStudy!$F$138</definedName>
    <definedName name="Acct451S">[3]FuncStudy!$F$143</definedName>
    <definedName name="Acct454S">[3]FuncStudy!$F$153</definedName>
    <definedName name="Acct456S">[3]FuncStudy!$F$159</definedName>
    <definedName name="Acct580">[3]FuncStudy!$F$536</definedName>
    <definedName name="Acct581">[3]FuncStudy!$F$541</definedName>
    <definedName name="Acct582">[3]FuncStudy!$F$546</definedName>
    <definedName name="Acct583">[3]FuncStudy!$F$551</definedName>
    <definedName name="Acct584">[3]FuncStudy!$F$556</definedName>
    <definedName name="Acct585">[3]FuncStudy!$F$561</definedName>
    <definedName name="Acct586">[3]FuncStudy!$F$566</definedName>
    <definedName name="Acct587">[3]FuncStudy!$F$571</definedName>
    <definedName name="Acct588">[3]FuncStudy!$F$576</definedName>
    <definedName name="Acct589">[3]FuncStudy!$F$581</definedName>
    <definedName name="Acct590">[3]FuncStudy!$F$586</definedName>
    <definedName name="Acct591">[3]FuncStudy!$F$591</definedName>
    <definedName name="Acct592">[3]FuncStudy!$F$596</definedName>
    <definedName name="Acct593">[3]FuncStudy!$F$601</definedName>
    <definedName name="Acct594">[3]FuncStudy!$F$606</definedName>
    <definedName name="Acct595">[3]FuncStudy!$F$611</definedName>
    <definedName name="Acct596">[3]FuncStudy!$F$616</definedName>
    <definedName name="Acct597">[3]FuncStudy!$F$621</definedName>
    <definedName name="Acct598">[3]FuncStudy!$F$626</definedName>
    <definedName name="Acct928RE">[3]FuncStudy!$F$749</definedName>
    <definedName name="AcctAGA">[3]FuncStudy!$F$132</definedName>
    <definedName name="AcctTS0">[3]FuncStudy!$F$1380</definedName>
    <definedName name="ActualROR" localSheetId="0">#REF!</definedName>
    <definedName name="ActualROR">#REF!</definedName>
    <definedName name="AdjPrices" localSheetId="0">'[4]DJ Pricing Detail'!#REF!</definedName>
    <definedName name="AdjPrices">'[4]DJ Pricing Detail'!#REF!</definedName>
    <definedName name="APS_Share_June_2003" localSheetId="0">[5]Analysis!#REF!</definedName>
    <definedName name="APS_Share_June_2003">[5]Analysis!#REF!</definedName>
    <definedName name="AZ_Use_Tax">'[6]P&amp;M Equiv June 4 corrected'!$B$70</definedName>
    <definedName name="b" localSheetId="0" hidden="1">#REF!</definedName>
    <definedName name="b" hidden="1">#REF!</definedName>
    <definedName name="BRIDGER" localSheetId="0">#REF!</definedName>
    <definedName name="BRIDGER">#REF!</definedName>
    <definedName name="Btu_per_lb_LRM" localSheetId="0">#REF!</definedName>
    <definedName name="Btu_per_lb_LRM">#REF!</definedName>
    <definedName name="Btu_per_lb_MCM">'[6]P&amp;M Equiv June 4 corrected'!$B$69</definedName>
    <definedName name="Btu_per_lb_SCM">'[6]P&amp;M Equiv June 4 corrected'!$B$66</definedName>
    <definedName name="Btu_per_lb_SPRB" localSheetId="0">#REF!</definedName>
    <definedName name="Btu_per_lb_SPRB">#REF!</definedName>
    <definedName name="Btu_per_lb_TMM">'[6]P&amp;M Equiv June 4 corrected'!$B$67</definedName>
    <definedName name="Btu_per_Million_Btu">'[6]P&amp;M Equiv June 4 corrected'!$B$64</definedName>
    <definedName name="CapFloor" localSheetId="0">#REF!</definedName>
    <definedName name="CapFloor">#REF!</definedName>
    <definedName name="CARBON" localSheetId="0">#REF!</definedName>
    <definedName name="CARBON">#REF!</definedName>
    <definedName name="CARBON_LONG" localSheetId="0">#REF!</definedName>
    <definedName name="CARBON_LONG">#REF!</definedName>
    <definedName name="CENTRALIA" localSheetId="0">#REF!</definedName>
    <definedName name="CENTRALIA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[3]FuncStudy!$Y$91</definedName>
    <definedName name="COAL_RECEIVED" localSheetId="0">#REF!</definedName>
    <definedName name="COAL_RECEIVED">#REF!</definedName>
    <definedName name="COAL_SALES" localSheetId="0">#REF!</definedName>
    <definedName name="COAL_SALES">#REF!</definedName>
    <definedName name="ContractTypeDol">'[7]Check Dollars'!$R$258:$S$643</definedName>
    <definedName name="ContractTypeMWh">'[7]Check MWh'!$R$258:$S$643</definedName>
    <definedName name="COSFacVal">[3]Inputs!$W$11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d" localSheetId="0" hidden="1">#REF!</definedName>
    <definedName name="d" hidden="1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COPER" localSheetId="0">#REF!</definedName>
    <definedName name="DCOPER">#REF!</definedName>
    <definedName name="DCPROY" localSheetId="0">#REF!</definedName>
    <definedName name="DCPROY">#REF!</definedName>
    <definedName name="DCTRANS" localSheetId="0">#REF!</definedName>
    <definedName name="DCTRANS">#REF!</definedName>
    <definedName name="Dec_10">"TEXTBOX1"</definedName>
    <definedName name="Decker_Spring_Creek__MT" localSheetId="0">#REF!</definedName>
    <definedName name="Decker_Spring_Creek__MT">#REF!</definedName>
    <definedName name="Demand">[8]Inputs!$D$9</definedName>
    <definedName name="Demand2">[3]Inputs!$D$10</definedName>
    <definedName name="DESOPER" localSheetId="0">#REF!</definedName>
    <definedName name="DESOPER">#REF!</definedName>
    <definedName name="DESPROY" localSheetId="0">#REF!</definedName>
    <definedName name="DESPROY">#REF!</definedName>
    <definedName name="DESTRANS" localSheetId="0">#REF!</definedName>
    <definedName name="DESTRANS">#REF!</definedName>
    <definedName name="Dis">[3]FuncStudy!$Y$90</definedName>
    <definedName name="DisFac">'[3]Func Dist Factor Table'!$A$11:$G$25</definedName>
    <definedName name="DispatchSum">"GRID Thermal Generation!R2C1:R4C2"</definedName>
    <definedName name="DJ" localSheetId="0">#REF!</definedName>
    <definedName name="DJ">#REF!</definedName>
    <definedName name="Dollars">'[9]Actual NPC'!$F$1:$Q$167</definedName>
    <definedName name="DollarsNameB">'[9]Actual NPC'!$B$1:$B$167</definedName>
    <definedName name="DollarsNameC">'[9]Actual NPC'!$C$1:$C$167</definedName>
    <definedName name="_xlnm.Extract" localSheetId="0">'[1]Aug 03'!#REF!</definedName>
    <definedName name="_xlnm.Extract">'[1]Aug 03'!#REF!</definedName>
    <definedName name="Extract_MI" localSheetId="0">'[1]Aug 03'!#REF!</definedName>
    <definedName name="Extract_MI">'[1]Aug 03'!#REF!</definedName>
    <definedName name="F_S" localSheetId="0">#REF!</definedName>
    <definedName name="F_S">#REF!</definedName>
    <definedName name="Factorck">'[3]COS Factor Table'!$Q$15:$Q$136</definedName>
    <definedName name="FactSum">'[3]COS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 localSheetId="0">#REF!</definedName>
    <definedName name="FUEL_CONS_P2">#REF!</definedName>
    <definedName name="FUEL_CONSUMED" localSheetId="0">#REF!</definedName>
    <definedName name="FUEL_CONSUMED">#REF!</definedName>
    <definedName name="Func">'[3]Func Factor Table'!$A$10:$H$76</definedName>
    <definedName name="Function">[3]FuncStudy!$Y$90</definedName>
    <definedName name="G_A" localSheetId="0">#REF!</definedName>
    <definedName name="G_A">#REF!</definedName>
    <definedName name="GADSBY_GAS" localSheetId="0">#REF!</definedName>
    <definedName name="GADSBY_GAS">#REF!</definedName>
    <definedName name="HALE_COAL" localSheetId="0">#REF!</definedName>
    <definedName name="HALE_COAL">#REF!</definedName>
    <definedName name="HALE_GAS" localSheetId="0">#REF!</definedName>
    <definedName name="HALE_GAS">#REF!</definedName>
    <definedName name="hlh36monthly">'[6]Power Curve 2 26'!$C$11:$G$46</definedName>
    <definedName name="Holiday_List" localSheetId="0">#REF!</definedName>
    <definedName name="Holiday_List">#REF!</definedName>
    <definedName name="HUNTER" localSheetId="0">#REF!</definedName>
    <definedName name="HUNTER">#REF!</definedName>
    <definedName name="HUNTER_COAL" localSheetId="0">#REF!</definedName>
    <definedName name="HUNTER_COAL">#REF!</definedName>
    <definedName name="HUNTINGTON" localSheetId="0">#REF!</definedName>
    <definedName name="HUNTINGTON">#REF!</definedName>
    <definedName name="HUNTINGTON_COAL" localSheetId="0">#REF!</definedName>
    <definedName name="HUNTINGTON_COAL">#REF!</definedName>
    <definedName name="I" localSheetId="0">#REF!</definedName>
    <definedName name="I">#REF!</definedName>
    <definedName name="INC" localSheetId="0">#REF!</definedName>
    <definedName name="INC">#REF!</definedName>
    <definedName name="INCOMEST" localSheetId="0">#REF!</definedName>
    <definedName name="INCOMEST">#REF!</definedName>
    <definedName name="IncomeTaxOptVal">[8]Inputs!$Y$11</definedName>
    <definedName name="INCST" localSheetId="0">#REF!</definedName>
    <definedName name="INCST">#REF!</definedName>
    <definedName name="INVENTORY" localSheetId="0">#REF!</definedName>
    <definedName name="INVENTORY">#REF!</definedName>
    <definedName name="IS" localSheetId="0">#REF!</definedName>
    <definedName name="IS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b_per_ton">'[6]P&amp;M Equiv June 4 corrected'!$B$63</definedName>
    <definedName name="Lee_Ranch" localSheetId="0">#REF!</definedName>
    <definedName name="Lee_Ranch">#REF!</definedName>
    <definedName name="LinkCos">'[3]JAM Download'!$I$4</definedName>
    <definedName name="LITTLE_MTN_COMB" localSheetId="0">#REF!</definedName>
    <definedName name="LITTLE_MTN_COMB">#REF!</definedName>
    <definedName name="LITTLE_MTN_GAS" localSheetId="0">#REF!</definedName>
    <definedName name="LITTLE_MTN_GAS">#REF!</definedName>
    <definedName name="llh36monthly">'[6]Power Curve 2 26'!$H$11:$L$46</definedName>
    <definedName name="LOAD" localSheetId="0">#REF!</definedName>
    <definedName name="LOAD">#REF!</definedName>
    <definedName name="LRM" localSheetId="0">#REF!</definedName>
    <definedName name="LRM">#REF!</definedName>
    <definedName name="MACROA" localSheetId="0">#REF!</definedName>
    <definedName name="MACROA">#REF!</definedName>
    <definedName name="McKinley" localSheetId="0">#REF!</definedName>
    <definedName name="McKinley">#REF!</definedName>
    <definedName name="MCM" localSheetId="0">#REF!</definedName>
    <definedName name="MCM">#REF!</definedName>
    <definedName name="MCM_Rail_Rate_Y2003">'[6]P&amp;M Equiv June 4 corrected'!$B$72</definedName>
    <definedName name="Month">MONTH(TODAY())</definedName>
    <definedName name="Months" localSheetId="0">#REF!</definedName>
    <definedName name="Months">#REF!</definedName>
    <definedName name="MOVE" localSheetId="0">#REF!</definedName>
    <definedName name="MOVE">#REF!</definedName>
    <definedName name="MWh">'[9]Actual NPC'!$F$168:$Q$354</definedName>
    <definedName name="MWhNameA">'[9]Actual NPC'!$A$168:$A$354</definedName>
    <definedName name="MWhNameB">'[9]Actual NPC'!$B$168:$B$354</definedName>
    <definedName name="MWhNameC">'[9]Actual NPC'!$C$168:$C$354</definedName>
    <definedName name="NAUGHTON" localSheetId="0">#REF!</definedName>
    <definedName name="NAUGHTON">#REF!</definedName>
    <definedName name="NAUGHTON_COAL" localSheetId="0">#REF!</definedName>
    <definedName name="NAUGHTON_COAL">#REF!</definedName>
    <definedName name="NAUGHTON_OIL" localSheetId="0">#REF!</definedName>
    <definedName name="NAUGHTON_OIL">#REF!</definedName>
    <definedName name="NetToGross">[3]Inputs!$H$21</definedName>
    <definedName name="OH">[3]Inputs!$D$24</definedName>
    <definedName name="OIL_RECEIVED" localSheetId="0">#REF!</definedName>
    <definedName name="OIL_RECEIVED">#REF!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'[3]Energy Factor'!#REF!</definedName>
    <definedName name="page63">'[3]Energy Factor'!#REF!</definedName>
    <definedName name="page64" localSheetId="0">'[3]Energy Factor'!#REF!</definedName>
    <definedName name="page64">'[3]Energy Factor'!#REF!</definedName>
    <definedName name="PART86B" localSheetId="0">#REF!</definedName>
    <definedName name="PART86B">#REF!</definedName>
    <definedName name="paste.cell" localSheetId="0">'[10]1993'!#REF!</definedName>
    <definedName name="paste.cell">'[10]1993'!#REF!</definedName>
    <definedName name="per_Million_Btu_Estimated_Y2003_PAC_AUC" localSheetId="0">'[2]APS Counter Proposal EW 2'!#REF!</definedName>
    <definedName name="per_Million_Btu_Estimated_Y2003_PAC_AUC">'[2]APS Counter Proposal EW 2'!#REF!</definedName>
    <definedName name="per_Million_Btu_Y2003_Lee_Ranch_Coal" localSheetId="0">'[2]APS Counter Proposal EW 2'!#REF!</definedName>
    <definedName name="per_Million_Btu_Y2003_Lee_Ranch_Coal">'[2]APS Counter Proposal EW 2'!#REF!</definedName>
    <definedName name="PRBMT" localSheetId="0">#REF!</definedName>
    <definedName name="PRBMT">#REF!</definedName>
    <definedName name="Prices" localSheetId="0">#REF!</definedName>
    <definedName name="Prices">#REF!</definedName>
    <definedName name="PRINT" localSheetId="0">#REF!</definedName>
    <definedName name="PRINT">#REF!</definedName>
    <definedName name="_xlnm.Print_Area" localSheetId="0">'DPU Ex 1.3_DPU EBA Summary'!$A$1:$R$58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SATable">[7]Hermiston!$A$41:$E$56</definedName>
    <definedName name="RANGE_NAMES" localSheetId="0">#REF!</definedName>
    <definedName name="RANGE_NAMES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MT_POD_Map" localSheetId="0">#REF!</definedName>
    <definedName name="RMT_POD_Map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 localSheetId="0">#REF!</definedName>
    <definedName name="S_TEMPLE_GAS">#REF!</definedName>
    <definedName name="S_TEMPLE_OIL" localSheetId="0">#REF!</definedName>
    <definedName name="S_TEMPLE_OIL">#REF!</definedName>
    <definedName name="SAPBEXrevision" hidden="1">1</definedName>
    <definedName name="SAPBEXsysID" hidden="1">"BWP"</definedName>
    <definedName name="SAPBEXwbID" hidden="1">"44KU92Q9LH2VK4DK86GZ93AXN"</definedName>
    <definedName name="SERIES">'[11]BLS 333120'!$C$8:$D$67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RB" localSheetId="0">#REF!</definedName>
    <definedName name="SPRB">#REF!</definedName>
    <definedName name="State">[3]Inputs!$C$5</definedName>
    <definedName name="Study_Start_Date">[12]ChkTotals!$C$34</definedName>
    <definedName name="SURVEYS" localSheetId="0">#REF!</definedName>
    <definedName name="SURVEYS">#REF!</definedName>
    <definedName name="T" localSheetId="0">#REF!</definedName>
    <definedName name="T">#REF!</definedName>
    <definedName name="T_R_A" localSheetId="0">#REF!</definedName>
    <definedName name="T_R_A">#REF!</definedName>
    <definedName name="TargetROR">[3]Inputs!$L$6</definedName>
    <definedName name="TAXES" localSheetId="0">#REF!</definedName>
    <definedName name="TAXES">#REF!</definedName>
    <definedName name="Test_COS">'[3]Hot Sheet'!$F$120</definedName>
    <definedName name="TestPeriod">[3]Inputs!$C$6</definedName>
    <definedName name="Tonnage" localSheetId="0">'[4]DJ Pricing Detail'!#REF!</definedName>
    <definedName name="Tonnage">'[4]DJ Pricing Detail'!#REF!</definedName>
    <definedName name="Tons_Annual_MCM">'[6]P&amp;M Equiv June 4 corrected'!$B$71</definedName>
    <definedName name="TotalRateBase">'[3]G+T+D+R+M'!$H$58</definedName>
    <definedName name="TotTaxRate">[3]Inputs!$H$17</definedName>
    <definedName name="UAACT550SGW">[3]FuncStudy!$Y$405</definedName>
    <definedName name="UAACT554SGW">[3]FuncStudy!$Y$427</definedName>
    <definedName name="UAcct103">[3]FuncStudy!$Y$1315</definedName>
    <definedName name="UAcct105S">[3]FuncStudy!$Y$1673</definedName>
    <definedName name="UAcct105SEU">[3]FuncStudy!$Y$1677</definedName>
    <definedName name="UAcct105SGG">[3]FuncStudy!$Y$1678</definedName>
    <definedName name="UAcct105SGP1">[3]FuncStudy!$Y$1674</definedName>
    <definedName name="UAcct105SGP2">[3]FuncStudy!$Y$1676</definedName>
    <definedName name="UAcct105SGT">[3]FuncStudy!$Y$1675</definedName>
    <definedName name="UAcct1081390">[3]FuncStudy!$Y$2099</definedName>
    <definedName name="UAcct1081390Rcl">[3]FuncStudy!$Y$2098</definedName>
    <definedName name="UAcct1081399">[3]FuncStudy!$Y$2107</definedName>
    <definedName name="UAcct1081399Rcl">[3]FuncStudy!$Y$2106</definedName>
    <definedName name="UAcct108360">[3]FuncStudy!$Y$2006</definedName>
    <definedName name="UAcct108361">[3]FuncStudy!$Y$2010</definedName>
    <definedName name="UAcct108362">[3]FuncStudy!$Y$2014</definedName>
    <definedName name="UAcct108364">[3]FuncStudy!$Y$2018</definedName>
    <definedName name="UAcct108365">[3]FuncStudy!$Y$2022</definedName>
    <definedName name="UAcct108366">[3]FuncStudy!$Y$2026</definedName>
    <definedName name="UAcct108367">[3]FuncStudy!$Y$2030</definedName>
    <definedName name="UAcct108368">[3]FuncStudy!$Y$2034</definedName>
    <definedName name="UAcct108369">[3]FuncStudy!$Y$2038</definedName>
    <definedName name="UAcct108370">[3]FuncStudy!$Y$2042</definedName>
    <definedName name="UAcct108371">[3]FuncStudy!$Y$2046</definedName>
    <definedName name="UAcct108372">[3]FuncStudy!$Y$2050</definedName>
    <definedName name="UAcct108373">[3]FuncStudy!$Y$2054</definedName>
    <definedName name="UAcct108D">[3]FuncStudy!$Y$2066</definedName>
    <definedName name="UAcct108D00">[3]FuncStudy!$Y$2058</definedName>
    <definedName name="UAcct108Ds">[3]FuncStudy!$Y$2062</definedName>
    <definedName name="UAcct108Ep">[3]FuncStudy!$Y$1988</definedName>
    <definedName name="UAcct108Gpcn">[3]FuncStudy!$Y$2076</definedName>
    <definedName name="UAcct108Gps">[3]FuncStudy!$Y$2072</definedName>
    <definedName name="UAcct108Gpse">[3]FuncStudy!$Y$2078</definedName>
    <definedName name="UAcct108Gpsg">[3]FuncStudy!$Y$2075</definedName>
    <definedName name="UAcct108Gpsgp">[3]FuncStudy!$Y$2073</definedName>
    <definedName name="UAcct108Gpsgu">[3]FuncStudy!$Y$2074</definedName>
    <definedName name="UAcct108Gpso">[3]FuncStudy!$Y$2077</definedName>
    <definedName name="UACCT108GPSSGCH">[3]FuncStudy!$Y$2080</definedName>
    <definedName name="UACCT108GPSSGCT">[3]FuncStudy!$Y$2079</definedName>
    <definedName name="UAcct108Hp">[3]FuncStudy!$Y$1975</definedName>
    <definedName name="UAcct108Mp">[3]FuncStudy!$Y$2092</definedName>
    <definedName name="UAcct108Np">[3]FuncStudy!$Y$1968</definedName>
    <definedName name="UAcct108Op">[3]FuncStudy!$Y$1983</definedName>
    <definedName name="UAcct108Opsgw">[3]FuncStudy!$Y$1980</definedName>
    <definedName name="UAcct108OPSSGCT">[3]FuncStudy!$Y$1982</definedName>
    <definedName name="UAcct108Sp">[3]FuncStudy!$Y$1962</definedName>
    <definedName name="uacct108spssgch">[3]FuncStudy!$Y$1961</definedName>
    <definedName name="UAcct108Tp">[3]FuncStudy!$Y$2002</definedName>
    <definedName name="UAcct111390">[3]FuncStudy!$Y$2159</definedName>
    <definedName name="UAcct111Clg">[3]FuncStudy!$Y$2128</definedName>
    <definedName name="UAcct111Clgcn">[3]FuncStudy!$Y$2124</definedName>
    <definedName name="UAcct111Clgsop">[3]FuncStudy!$Y$2127</definedName>
    <definedName name="UAcct111Clgsou">[3]FuncStudy!$Y$2126</definedName>
    <definedName name="UAcct111Clh">[3]FuncStudy!$Y$2134</definedName>
    <definedName name="UAcct111Cls">[3]FuncStudy!$Y$2119</definedName>
    <definedName name="UAcct111Ipcn">[3]FuncStudy!$Y$2143</definedName>
    <definedName name="UAcct111Ips">[3]FuncStudy!$Y$2138</definedName>
    <definedName name="UAcct111Ipse">[3]FuncStudy!$Y$2141</definedName>
    <definedName name="UAcct111Ipsg">[3]FuncStudy!$Y$2142</definedName>
    <definedName name="UAcct111Ipsgp">[3]FuncStudy!$Y$2139</definedName>
    <definedName name="UAcct111Ipsgu">[3]FuncStudy!$Y$2140</definedName>
    <definedName name="uacct111ipso">[3]FuncStudy!$Y$2146</definedName>
    <definedName name="UACCT111IPSSGCH">[3]FuncStudy!$Y$2145</definedName>
    <definedName name="UAcct114">[3]FuncStudy!$Y$1685</definedName>
    <definedName name="UAcct120">[3]FuncStudy!$Y$1689</definedName>
    <definedName name="UAcct124">[3]FuncStudy!$Y$1694</definedName>
    <definedName name="UAcct141">[3]FuncStudy!$Y$1834</definedName>
    <definedName name="UAcct151">[3]FuncStudy!$Y$1716</definedName>
    <definedName name="uacct151ssech">[3]FuncStudy!$Y$1715</definedName>
    <definedName name="UAcct154">[3]FuncStudy!$Y$1750</definedName>
    <definedName name="uacct154ssgch">[3]FuncStudy!$Y$1749</definedName>
    <definedName name="UAcct163">[3]FuncStudy!$Y$1755</definedName>
    <definedName name="UAcct165">[3]FuncStudy!$Y$1770</definedName>
    <definedName name="UAcct165Se">[3]FuncStudy!$Y$1768</definedName>
    <definedName name="UAcct182">[3]FuncStudy!$Y$1701</definedName>
    <definedName name="UAcct18222">[3]FuncStudy!$Y$1824</definedName>
    <definedName name="UAcct182M">[3]FuncStudy!$Y$1780</definedName>
    <definedName name="UAcct182MSSGCT">[3]FuncStudy!$Y$1778</definedName>
    <definedName name="UAcct186">[3]FuncStudy!$Y$1709</definedName>
    <definedName name="UAcct1869">[3]FuncStudy!$Y$1829</definedName>
    <definedName name="UAcct186M">[3]FuncStudy!$Y$1791</definedName>
    <definedName name="UAcct186Mse">[3]FuncStudy!$Y$1788</definedName>
    <definedName name="UAcct190">[3]FuncStudy!$Y$1902</definedName>
    <definedName name="UAcct190CN">[3]FuncStudy!$Y$1891</definedName>
    <definedName name="UAcct190Dop">[3]FuncStudy!$Y$1892</definedName>
    <definedName name="UACCT190IBT">[3]FuncStudy!$Y$1894</definedName>
    <definedName name="UACCT190SSGCT">[3]FuncStudy!$Y$1901</definedName>
    <definedName name="UACCT2281">[3]FuncStudy!$Y$1847</definedName>
    <definedName name="UAcct2282">[3]FuncStudy!$Y$1851</definedName>
    <definedName name="UAcct2283">[3]FuncStudy!$Y$1855</definedName>
    <definedName name="UAcct2283S">[3]FuncStudy!$Y$1859</definedName>
    <definedName name="UAcct22842">[3]FuncStudy!$Y$1868</definedName>
    <definedName name="UAcct235">[3]FuncStudy!$Y$1843</definedName>
    <definedName name="UAcct252">[3]FuncStudy!$Y$1876</definedName>
    <definedName name="UAcct25316">[3]FuncStudy!$Y$1724</definedName>
    <definedName name="UAcct25317">[3]FuncStudy!$Y$1728</definedName>
    <definedName name="UAcct25318">[3]FuncStudy!$Y$1760</definedName>
    <definedName name="UAcct25319">[3]FuncStudy!$Y$1732</definedName>
    <definedName name="UACCT25398">[3]FuncStudy!$Y$1880</definedName>
    <definedName name="UAcct25399">[3]FuncStudy!$Y$1887</definedName>
    <definedName name="UAcct254">[3]FuncStudy!$Y$1864</definedName>
    <definedName name="UACCT254SO">[3]FuncStudy!$Y$1863</definedName>
    <definedName name="UAcct255">[3]FuncStudy!$Y$1952</definedName>
    <definedName name="UAcct281">[3]FuncStudy!$Y$1908</definedName>
    <definedName name="UAcct282">[3]FuncStudy!$Y$1926</definedName>
    <definedName name="UAcct282So">[3]FuncStudy!$Y$1914</definedName>
    <definedName name="UAcct283">[3]FuncStudy!$Y$1939</definedName>
    <definedName name="UAcct283So">[3]FuncStudy!$Y$1932</definedName>
    <definedName name="UAcct301S">[3]FuncStudy!$Y$1636</definedName>
    <definedName name="UAcct301Sg">[3]FuncStudy!$Y$1638</definedName>
    <definedName name="UAcct301So">[3]FuncStudy!$Y$1637</definedName>
    <definedName name="UAcct302S">[3]FuncStudy!$Y$1641</definedName>
    <definedName name="UAcct302Sg">[3]FuncStudy!$Y$1642</definedName>
    <definedName name="UAcct302Sgp">[3]FuncStudy!$Y$1643</definedName>
    <definedName name="UAcct302Sgu">[3]FuncStudy!$Y$1644</definedName>
    <definedName name="UAcct303Cn">[3]FuncStudy!$Y$1652</definedName>
    <definedName name="UAcct303S">[3]FuncStudy!$Y$1648</definedName>
    <definedName name="UAcct303Se">[3]FuncStudy!$Y$1651</definedName>
    <definedName name="UAcct303Sg">[3]FuncStudy!$Y$1649</definedName>
    <definedName name="UAcct303So">[3]FuncStudy!$Y$1650</definedName>
    <definedName name="UACCT303SSGCT">[3]FuncStudy!$Y$1654</definedName>
    <definedName name="UAcct310">[3]FuncStudy!$Y$1151</definedName>
    <definedName name="uacct310ssgch">[3]FuncStudy!$Y$1150</definedName>
    <definedName name="UAcct311">[3]FuncStudy!$Y$1156</definedName>
    <definedName name="uacct311ssgch">[3]FuncStudy!$Y$1155</definedName>
    <definedName name="UAcct312">[3]FuncStudy!$Y$1161</definedName>
    <definedName name="uacct312ssgch">[3]FuncStudy!$Y$1160</definedName>
    <definedName name="UAcct314">[3]FuncStudy!$Y$1166</definedName>
    <definedName name="uacct314ssgch">[3]FuncStudy!$Y$1165</definedName>
    <definedName name="UAcct315">[3]FuncStudy!$Y$1171</definedName>
    <definedName name="uacct315ssgch">[3]FuncStudy!$Y$1170</definedName>
    <definedName name="UAcct316">[3]FuncStudy!$Y$1176</definedName>
    <definedName name="uacct316ssgch">[3]FuncStudy!$Y$1175</definedName>
    <definedName name="UAcct320">[3]FuncStudy!$Y$1188</definedName>
    <definedName name="UAcct321">[3]FuncStudy!$Y$1192</definedName>
    <definedName name="UAcct322">[3]FuncStudy!$Y$1196</definedName>
    <definedName name="UAcct323">[3]FuncStudy!$Y$1200</definedName>
    <definedName name="UAcct324">[3]FuncStudy!$Y$1204</definedName>
    <definedName name="UAcct325">[3]FuncStudy!$Y$1208</definedName>
    <definedName name="UAcct33">[3]FuncStudy!$Y$131</definedName>
    <definedName name="UAcct330">[3]FuncStudy!$Y$1221</definedName>
    <definedName name="UAcct331">[3]FuncStudy!$Y$1226</definedName>
    <definedName name="UAcct332">[3]FuncStudy!$Y$1231</definedName>
    <definedName name="UAcct333">[3]FuncStudy!$Y$1236</definedName>
    <definedName name="UAcct334">[3]FuncStudy!$Y$1241</definedName>
    <definedName name="UAcct335">[3]FuncStudy!$Y$1246</definedName>
    <definedName name="UAcct336">[3]FuncStudy!$Y$1251</definedName>
    <definedName name="UAcct340">[3]FuncStudy!$Y$1266</definedName>
    <definedName name="UAcct340Sgw">[3]FuncStudy!$Y$1264</definedName>
    <definedName name="UAcct341">[3]FuncStudy!$Y$1272</definedName>
    <definedName name="UACCT341SGW">[3]FuncStudy!$Y$1270</definedName>
    <definedName name="uacct341ssgct">[3]FuncStudy!$Y$1271</definedName>
    <definedName name="UAcct342">[3]FuncStudy!$Y$1277</definedName>
    <definedName name="uacct342ssgct">[3]FuncStudy!$Y$1276</definedName>
    <definedName name="UAcct343">[3]FuncStudy!$Y$1284</definedName>
    <definedName name="UAcct343Sgw">[3]FuncStudy!$Y$1282</definedName>
    <definedName name="uacct343sscct">[3]FuncStudy!$Y$1283</definedName>
    <definedName name="UAcct344">[3]FuncStudy!$Y$1291</definedName>
    <definedName name="UACCT344SGW">[3]FuncStudy!$Y$1289</definedName>
    <definedName name="uacct344ssgct">[3]FuncStudy!$Y$1290</definedName>
    <definedName name="UAcct345">[3]FuncStudy!$Y$1297</definedName>
    <definedName name="UACCT345SGW">[3]FuncStudy!$Y$1295</definedName>
    <definedName name="uacct345ssgct">[3]FuncStudy!$Y$1296</definedName>
    <definedName name="UAcct346">[3]FuncStudy!$Y$1303</definedName>
    <definedName name="UAcct346SGW">[3]FuncStudy!$Y$1301</definedName>
    <definedName name="UAcct350">[3]FuncStudy!$Y$1323</definedName>
    <definedName name="UAcct352">[3]FuncStudy!$Y$1330</definedName>
    <definedName name="UAcct353">[3]FuncStudy!$Y$1336</definedName>
    <definedName name="UAcct354">[3]FuncStudy!$Y$1342</definedName>
    <definedName name="UAcct355">[3]FuncStudy!$Y$1348</definedName>
    <definedName name="UAcct356">[3]FuncStudy!$Y$1354</definedName>
    <definedName name="UAcct357">[3]FuncStudy!$Y$1360</definedName>
    <definedName name="UAcct358">[3]FuncStudy!$Y$1366</definedName>
    <definedName name="UAcct359">[3]FuncStudy!$Y$1372</definedName>
    <definedName name="UAcct360">[3]FuncStudy!$Y$1388</definedName>
    <definedName name="UAcct361">[3]FuncStudy!$Y$1394</definedName>
    <definedName name="UAcct362">[3]FuncStudy!$Y$1400</definedName>
    <definedName name="UAcct368">[3]FuncStudy!$Y$1434</definedName>
    <definedName name="UAcct369">[3]FuncStudy!$Y$1441</definedName>
    <definedName name="UAcct370">[3]FuncStudy!$Y$1447</definedName>
    <definedName name="UAcct372A">[3]FuncStudy!$Y$1460</definedName>
    <definedName name="UAcct372Dp">[3]FuncStudy!$Y$1458</definedName>
    <definedName name="UAcct372Ds">[3]FuncStudy!$Y$1459</definedName>
    <definedName name="UAcct373">[3]FuncStudy!$Y$1467</definedName>
    <definedName name="UAcct389Cn">[3]FuncStudy!$Y$1482</definedName>
    <definedName name="UAcct389S">[3]FuncStudy!$Y$1481</definedName>
    <definedName name="UAcct389Sg">[3]FuncStudy!$Y$1484</definedName>
    <definedName name="UAcct389Sgu">[3]FuncStudy!$Y$1483</definedName>
    <definedName name="UAcct389So">[3]FuncStudy!$Y$1485</definedName>
    <definedName name="UAcct390Cn">[3]FuncStudy!$Y$1492</definedName>
    <definedName name="UACCT390LS">[3]FuncStudy!$Y$1601</definedName>
    <definedName name="UAcct390LSG">[3]FuncStudy!$Y$1602</definedName>
    <definedName name="UAcct390LSO">[3]FuncStudy!$Y$1603</definedName>
    <definedName name="UAcct390S">[3]FuncStudy!$Y$1489</definedName>
    <definedName name="UAcct390Sgp">[3]FuncStudy!$Y$1490</definedName>
    <definedName name="UAcct390Sgu">[3]FuncStudy!$Y$1491</definedName>
    <definedName name="UAcct390Sop">[3]FuncStudy!$Y$1493</definedName>
    <definedName name="UAcct390Sou">[3]FuncStudy!$Y$1494</definedName>
    <definedName name="UAcct391Cn">[3]FuncStudy!$Y$1501</definedName>
    <definedName name="UAcct391S">[3]FuncStudy!$Y$1498</definedName>
    <definedName name="UAcct391Se">[3]FuncStudy!$Y$1503</definedName>
    <definedName name="UAcct391Sg">[3]FuncStudy!$Y$1502</definedName>
    <definedName name="UAcct391Sgp">[3]FuncStudy!$Y$1499</definedName>
    <definedName name="UAcct391Sgu">[3]FuncStudy!$Y$1500</definedName>
    <definedName name="UAcct391So">[3]FuncStudy!$Y$1504</definedName>
    <definedName name="uacct391ssgch">[3]FuncStudy!$Y$1505</definedName>
    <definedName name="UACCT391SSGCT">[3]FuncStudy!$Y$1506</definedName>
    <definedName name="UAcct392Cn">[3]FuncStudy!$Y$1513</definedName>
    <definedName name="UAcct392L">[3]FuncStudy!$Y$1611</definedName>
    <definedName name="UACCT392LRCL">[3]FuncStudy!$F$1614</definedName>
    <definedName name="UAcct392S">[3]FuncStudy!$Y$1510</definedName>
    <definedName name="UAcct392Se">[3]FuncStudy!$Y$1515</definedName>
    <definedName name="UAcct392Sg">[3]FuncStudy!$Y$1512</definedName>
    <definedName name="UAcct392Sgp">[3]FuncStudy!$Y$1516</definedName>
    <definedName name="UAcct392Sgu">[3]FuncStudy!$Y$1514</definedName>
    <definedName name="UAcct392So">[3]FuncStudy!$Y$1511</definedName>
    <definedName name="uacct392ssgch">[3]FuncStudy!$Y$1517</definedName>
    <definedName name="uacct392ssgct">[3]FuncStudy!$Y$1518</definedName>
    <definedName name="UAcct393S">[3]FuncStudy!$Y$1522</definedName>
    <definedName name="UAcct393Sg">[3]FuncStudy!$Y$1526</definedName>
    <definedName name="UAcct393Sgp">[3]FuncStudy!$Y$1523</definedName>
    <definedName name="UAcct393Sgu">[3]FuncStudy!$Y$1524</definedName>
    <definedName name="UAcct393So">[3]FuncStudy!$Y$1525</definedName>
    <definedName name="uacct393ssgct">[3]FuncStudy!$Y$1527</definedName>
    <definedName name="UAcct394S">[3]FuncStudy!$Y$1531</definedName>
    <definedName name="UAcct394Se">[3]FuncStudy!$Y$1535</definedName>
    <definedName name="UAcct394Sg">[3]FuncStudy!$Y$1536</definedName>
    <definedName name="UAcct394Sgp">[3]FuncStudy!$Y$1532</definedName>
    <definedName name="UAcct394Sgu">[3]FuncStudy!$Y$1533</definedName>
    <definedName name="UAcct394So">[3]FuncStudy!$Y$1534</definedName>
    <definedName name="UACCT394SSGCH">[3]FuncStudy!$Y$1537</definedName>
    <definedName name="UACCT394SSGCT">[3]FuncStudy!$Y$1538</definedName>
    <definedName name="UAcct395S">[3]FuncStudy!$Y$1542</definedName>
    <definedName name="UAcct395Se">[3]FuncStudy!$Y$1546</definedName>
    <definedName name="UAcct395Sg">[3]FuncStudy!$Y$1547</definedName>
    <definedName name="UAcct395Sgp">[3]FuncStudy!$Y$1543</definedName>
    <definedName name="UAcct395Sgu">[3]FuncStudy!$Y$1544</definedName>
    <definedName name="UAcct395So">[3]FuncStudy!$Y$1545</definedName>
    <definedName name="UACCT395SSGCH">[3]FuncStudy!$Y$1548</definedName>
    <definedName name="UACCT395SSGCT">[3]FuncStudy!$Y$1549</definedName>
    <definedName name="UAcct396S">[3]FuncStudy!$Y$1553</definedName>
    <definedName name="UAcct396Se">[3]FuncStudy!$Y$1558</definedName>
    <definedName name="UAcct396Sg">[3]FuncStudy!$Y$1555</definedName>
    <definedName name="UAcct396Sgp">[3]FuncStudy!$Y$1554</definedName>
    <definedName name="UAcct396Sgu">[3]FuncStudy!$Y$1557</definedName>
    <definedName name="UAcct396So">[3]FuncStudy!$Y$1556</definedName>
    <definedName name="UACCT396SSGCH">[3]FuncStudy!$Y$1560</definedName>
    <definedName name="UACCT396SSGCT">[3]FuncStudy!$Y$1559</definedName>
    <definedName name="UAcct397Cn">[3]FuncStudy!$Y$1568</definedName>
    <definedName name="UAcct397S">[3]FuncStudy!$Y$1564</definedName>
    <definedName name="UAcct397Se">[3]FuncStudy!$Y$1570</definedName>
    <definedName name="UAcct397Sg">[3]FuncStudy!$Y$1569</definedName>
    <definedName name="UAcct397Sgp">[3]FuncStudy!$Y$1565</definedName>
    <definedName name="UAcct397Sgu">[3]FuncStudy!$Y$1566</definedName>
    <definedName name="UAcct397So">[3]FuncStudy!$Y$1567</definedName>
    <definedName name="UACCT397SSGCH">[3]FuncStudy!$Y$1571</definedName>
    <definedName name="UACCT397SSGCT">[3]FuncStudy!$Y$1572</definedName>
    <definedName name="UAcct398Cn">[3]FuncStudy!$Y$1579</definedName>
    <definedName name="UAcct398S">[3]FuncStudy!$Y$1576</definedName>
    <definedName name="UAcct398Se">[3]FuncStudy!$Y$1581</definedName>
    <definedName name="UAcct398Sg">[3]FuncStudy!$Y$1582</definedName>
    <definedName name="UAcct398Sgp">[3]FuncStudy!$Y$1577</definedName>
    <definedName name="UAcct398Sgu">[3]FuncStudy!$Y$1578</definedName>
    <definedName name="UAcct398So">[3]FuncStudy!$Y$1580</definedName>
    <definedName name="UACCT398SSGCT">[3]FuncStudy!$Y$1583</definedName>
    <definedName name="UAcct399">[3]FuncStudy!$Y$1590</definedName>
    <definedName name="UAcct399G">[3]FuncStudy!$Y$1631</definedName>
    <definedName name="UAcct399L">[3]FuncStudy!$Y$1594</definedName>
    <definedName name="UAcct399Lrcl">[3]FuncStudy!$Y$1596</definedName>
    <definedName name="UAcct403360">[3]FuncStudy!$Y$808</definedName>
    <definedName name="UAcct403361">[3]FuncStudy!$Y$809</definedName>
    <definedName name="UAcct403362">[3]FuncStudy!$Y$810</definedName>
    <definedName name="UAcct403364">[3]FuncStudy!$Y$811</definedName>
    <definedName name="UAcct403365">[3]FuncStudy!$Y$812</definedName>
    <definedName name="UAcct403366">[3]FuncStudy!$Y$813</definedName>
    <definedName name="UAcct403367">[3]FuncStudy!$Y$814</definedName>
    <definedName name="UAcct403368">[3]FuncStudy!$Y$815</definedName>
    <definedName name="UAcct403369">[3]FuncStudy!$Y$816</definedName>
    <definedName name="UAcct403370">[3]FuncStudy!$Y$817</definedName>
    <definedName name="UAcct403371">[3]FuncStudy!$Y$818</definedName>
    <definedName name="UAcct403372">[3]FuncStudy!$Y$819</definedName>
    <definedName name="UAcct403373">[3]FuncStudy!$Y$820</definedName>
    <definedName name="UAcct403Ep">[3]FuncStudy!$Y$846</definedName>
    <definedName name="UAcct403Gpcn">[3]FuncStudy!$Y$828</definedName>
    <definedName name="UAcct403Gps">[3]FuncStudy!$Y$824</definedName>
    <definedName name="UAcct403Gpseu">[3]FuncStudy!$Y$827</definedName>
    <definedName name="UAcct403Gpsg">[3]FuncStudy!$Y$829</definedName>
    <definedName name="UAcct403Gpsgp">[3]FuncStudy!$Y$825</definedName>
    <definedName name="UAcct403Gpsgu">[3]FuncStudy!$Y$826</definedName>
    <definedName name="UAcct403Gpso">[3]FuncStudy!$Y$830</definedName>
    <definedName name="uacct403gpssgch">[3]FuncStudy!$Y$832</definedName>
    <definedName name="UACCT403GPSSGCT">[3]FuncStudy!$Y$831</definedName>
    <definedName name="UAcct403Gv0">[3]FuncStudy!$Y$837</definedName>
    <definedName name="UAcct403Hp">[3]FuncStudy!$Y$792</definedName>
    <definedName name="UAcct403Mp">[3]FuncStudy!$Y$841</definedName>
    <definedName name="UAcct403Np">[3]FuncStudy!$Y$787</definedName>
    <definedName name="UAcct403Op">[3]FuncStudy!$Y$799</definedName>
    <definedName name="UAcct403Opsgu">[3]FuncStudy!$Y$796</definedName>
    <definedName name="uacct403opssgct">[3]FuncStudy!$Y$797</definedName>
    <definedName name="uacct403sgw">[3]FuncStudy!$Y$798</definedName>
    <definedName name="uacct403spdgp">[3]FuncStudy!$Y$779</definedName>
    <definedName name="uacct403spdgu">[3]FuncStudy!$Y$780</definedName>
    <definedName name="uacct403spsg">[3]FuncStudy!$Y$781</definedName>
    <definedName name="uacct403ssgch">[3]FuncStudy!$Y$782</definedName>
    <definedName name="UAcct403Tp">[3]FuncStudy!$Y$805</definedName>
    <definedName name="UAcct404330">[3]FuncStudy!$Y$880</definedName>
    <definedName name="UAcct404Clg">[3]FuncStudy!$Y$857</definedName>
    <definedName name="UAcct404Clgsop">[3]FuncStudy!$Y$855</definedName>
    <definedName name="UAcct404Clgsou">[3]FuncStudy!$Y$853</definedName>
    <definedName name="UAcct404Cls">[3]FuncStudy!$Y$861</definedName>
    <definedName name="UAcct404Ipcn">[3]FuncStudy!$Y$867</definedName>
    <definedName name="UACCT404IPDGU">[3]FuncStudy!$Y$869</definedName>
    <definedName name="UAcct404Ips">[3]FuncStudy!$Y$864</definedName>
    <definedName name="UAcct404Ipse">[3]FuncStudy!$Y$865</definedName>
    <definedName name="UACCT404IPSGP">[3]FuncStudy!$Y$868</definedName>
    <definedName name="UAcct404Ipso">[3]FuncStudy!$Y$866</definedName>
    <definedName name="UACCT404IPSSGCH">[3]FuncStudy!$Y$870</definedName>
    <definedName name="UAcct404O">[3]FuncStudy!$Y$875</definedName>
    <definedName name="UAcct405">[3]FuncStudy!$Y$888</definedName>
    <definedName name="UAcct406">[3]FuncStudy!$Y$894</definedName>
    <definedName name="UAcct407">[3]FuncStudy!$Y$903</definedName>
    <definedName name="UAcct408">[3]FuncStudy!$Y$916</definedName>
    <definedName name="UAcct408S">[3]FuncStudy!$Y$908</definedName>
    <definedName name="UAcct40910FITOther">[3]FuncStudy!$Y$1135</definedName>
    <definedName name="UAcct40910FitPMI">[3]FuncStudy!$Y$1133</definedName>
    <definedName name="UAcct40910FITPTC">[3]FuncStudy!$Y$1134</definedName>
    <definedName name="UAcct40910FITSitus">[3]FuncStudy!$Y$1136</definedName>
    <definedName name="UAcct40911Dgu">[3]FuncStudy!$Y$1103</definedName>
    <definedName name="UAcct40911S">[3]FuncStudy!$Y$1101</definedName>
    <definedName name="UAcct41010">[3]FuncStudy!$Y$977</definedName>
    <definedName name="UAcct41020">[3]FuncStudy!$Y$992</definedName>
    <definedName name="UAcct41111">[3]FuncStudy!$Y$1026</definedName>
    <definedName name="UAcct41120">[3]FuncStudy!$Y$1011</definedName>
    <definedName name="UAcct41140">[3]FuncStudy!$Y$921</definedName>
    <definedName name="UAcct41141">[3]FuncStudy!$Y$926</definedName>
    <definedName name="UAcct41160">[3]FuncStudy!$Y$177</definedName>
    <definedName name="UAcct41170">[3]FuncStudy!$Y$182</definedName>
    <definedName name="UAcct4118">[3]FuncStudy!$Y$186</definedName>
    <definedName name="UAcct41181">[3]FuncStudy!$Y$189</definedName>
    <definedName name="UAcct4194">[3]FuncStudy!$Y$193</definedName>
    <definedName name="UAcct419Doth">[3]FuncStudy!$Y$957</definedName>
    <definedName name="UAcct421">[3]FuncStudy!$Y$202</definedName>
    <definedName name="UAcct4311">[3]FuncStudy!$Y$209</definedName>
    <definedName name="UAcct442Se">[3]FuncStudy!$Y$100</definedName>
    <definedName name="UAcct442Sg">[3]FuncStudy!$Y$101</definedName>
    <definedName name="UAcct447">[3]FuncStudy!$Y$125</definedName>
    <definedName name="UAcct447S">[3]FuncStudy!$Y$121</definedName>
    <definedName name="UAcct447Se">[3]FuncStudy!$Y$124</definedName>
    <definedName name="UAcct448S">[3]FuncStudy!$Y$114</definedName>
    <definedName name="UAcct448So">[3]FuncStudy!$Y$115</definedName>
    <definedName name="UAcct449">[3]FuncStudy!$Y$130</definedName>
    <definedName name="UAcct450">[3]FuncStudy!$Y$140</definedName>
    <definedName name="UAcct450S">[3]FuncStudy!$Y$138</definedName>
    <definedName name="UAcct450So">[3]FuncStudy!$Y$139</definedName>
    <definedName name="UAcct451S">[3]FuncStudy!$Y$143</definedName>
    <definedName name="UAcct451Sg">[3]FuncStudy!$Y$144</definedName>
    <definedName name="UAcct451So">[3]FuncStudy!$Y$145</definedName>
    <definedName name="UAcct453">[3]FuncStudy!$Y$150</definedName>
    <definedName name="UAcct454">[3]FuncStudy!$Y$156</definedName>
    <definedName name="UAcct454S">[3]FuncStudy!$Y$153</definedName>
    <definedName name="UAcct454Sg">[3]FuncStudy!$Y$154</definedName>
    <definedName name="UAcct454So">[3]FuncStudy!$Y$155</definedName>
    <definedName name="UAcct456">[3]FuncStudy!$Y$164</definedName>
    <definedName name="UAcct456Cn">[3]FuncStudy!$Y$160</definedName>
    <definedName name="UAcct456S">[3]FuncStudy!$Y$159</definedName>
    <definedName name="UAcct456Se">[3]FuncStudy!$Y$161</definedName>
    <definedName name="UAcct500">[3]FuncStudy!$Y$225</definedName>
    <definedName name="UACCT500SSGCH">[3]FuncStudy!$Y$224</definedName>
    <definedName name="UAcct501">[3]FuncStudy!$Y$233</definedName>
    <definedName name="UAcct501Se">[3]FuncStudy!$Y$228</definedName>
    <definedName name="UACCT501SENNPC">[3]FuncStudy!$Y$229</definedName>
    <definedName name="uacct501ssech">[3]FuncStudy!$Y$232</definedName>
    <definedName name="UACCT501SSECHNNPC">[3]FuncStudy!$Y$231</definedName>
    <definedName name="uacct501ssect">[3]FuncStudy!$Y$230</definedName>
    <definedName name="UAcct502">[3]FuncStudy!$Y$238</definedName>
    <definedName name="uacct502snpps">[3]FuncStudy!$Y$236</definedName>
    <definedName name="uacct502ssgch">[3]FuncStudy!$Y$237</definedName>
    <definedName name="UAcct503">[3]FuncStudy!$Y$243</definedName>
    <definedName name="UAcct503Se">[3]FuncStudy!$Y$241</definedName>
    <definedName name="UACCT503SENNPC">[3]FuncStudy!$Y$242</definedName>
    <definedName name="UAcct505">[3]FuncStudy!$Y$248</definedName>
    <definedName name="uacct505snpps">[3]FuncStudy!$Y$246</definedName>
    <definedName name="uacct505ssgch">[3]FuncStudy!$Y$247</definedName>
    <definedName name="UAcct506">[3]FuncStudy!$Y$254</definedName>
    <definedName name="UAcct506Se">[3]FuncStudy!$Y$252</definedName>
    <definedName name="uacct506snpps">[3]FuncStudy!$Y$251</definedName>
    <definedName name="uacct506ssgch">[3]FuncStudy!$Y$253</definedName>
    <definedName name="UAcct507">[3]FuncStudy!$Y$259</definedName>
    <definedName name="uacct507ssgch">[3]FuncStudy!$Y$258</definedName>
    <definedName name="UAcct510">[3]FuncStudy!$Y$264</definedName>
    <definedName name="uacct510ssgch">[3]FuncStudy!$Y$263</definedName>
    <definedName name="UAcct511">[3]FuncStudy!$Y$269</definedName>
    <definedName name="uacct511ssgch">[3]FuncStudy!$Y$268</definedName>
    <definedName name="UAcct512">[3]FuncStudy!$Y$274</definedName>
    <definedName name="uacct512ssgch">[3]FuncStudy!$Y$273</definedName>
    <definedName name="UAcct513">[3]FuncStudy!$Y$279</definedName>
    <definedName name="uacct513ssgch">[3]FuncStudy!$Y$278</definedName>
    <definedName name="UAcct514">[3]FuncStudy!$Y$284</definedName>
    <definedName name="uacct514ssgch">[3]FuncStudy!$Y$283</definedName>
    <definedName name="UAcct517">[3]FuncStudy!$Y$290</definedName>
    <definedName name="UAcct518">[3]FuncStudy!$Y$294</definedName>
    <definedName name="UAcct519">[3]FuncStudy!$Y$299</definedName>
    <definedName name="UAcct520">[3]FuncStudy!$Y$303</definedName>
    <definedName name="UAcct523">[3]FuncStudy!$Y$307</definedName>
    <definedName name="UAcct524">[3]FuncStudy!$Y$311</definedName>
    <definedName name="UAcct528">[3]FuncStudy!$Y$315</definedName>
    <definedName name="UAcct529">[3]FuncStudy!$Y$319</definedName>
    <definedName name="UAcct530">[3]FuncStudy!$Y$323</definedName>
    <definedName name="UAcct531">[3]FuncStudy!$Y$327</definedName>
    <definedName name="UAcct532">[3]FuncStudy!$Y$331</definedName>
    <definedName name="UAcct535">[3]FuncStudy!$Y$338</definedName>
    <definedName name="UAcct536">[3]FuncStudy!$Y$342</definedName>
    <definedName name="UAcct537">[3]FuncStudy!$Y$346</definedName>
    <definedName name="UAcct538">[3]FuncStudy!$Y$350</definedName>
    <definedName name="UAcct539">[3]FuncStudy!$Y$354</definedName>
    <definedName name="UAcct540">[3]FuncStudy!$Y$358</definedName>
    <definedName name="UAcct541">[3]FuncStudy!$Y$362</definedName>
    <definedName name="UAcct542">[3]FuncStudy!$Y$366</definedName>
    <definedName name="UAcct543">[3]FuncStudy!$Y$370</definedName>
    <definedName name="UAcct544">[3]FuncStudy!$Y$374</definedName>
    <definedName name="UAcct545">[3]FuncStudy!$Y$378</definedName>
    <definedName name="UAcct546">[3]FuncStudy!$Y$385</definedName>
    <definedName name="UAcct547Se">[3]FuncStudy!$Y$388</definedName>
    <definedName name="UACCT547SSECT">[3]FuncStudy!$Y$389</definedName>
    <definedName name="UAcct548">[3]FuncStudy!$Y$395</definedName>
    <definedName name="uacct548ssgct">[3]FuncStudy!$Y$394</definedName>
    <definedName name="UAcct549">[3]FuncStudy!$Y$400</definedName>
    <definedName name="UAcct549sg">[3]FuncStudy!$Y$398</definedName>
    <definedName name="uacct550">[3]FuncStudy!$Y$406</definedName>
    <definedName name="UACCT550sg">[3]FuncStudy!$Y$404</definedName>
    <definedName name="UAcct551">[3]FuncStudy!$Y$410</definedName>
    <definedName name="UAcct552">[3]FuncStudy!$Y$415</definedName>
    <definedName name="UAcct553">[3]FuncStudy!$Y$422</definedName>
    <definedName name="UACCT553SSGCT">[3]FuncStudy!$Y$420</definedName>
    <definedName name="UAcct554">[3]FuncStudy!$Y$428</definedName>
    <definedName name="UAcct554SSCT">[3]FuncStudy!$Y$426</definedName>
    <definedName name="uacct555dgp">[3]FuncStudy!$Y$437</definedName>
    <definedName name="UAcct555Dgu">[3]FuncStudy!$Y$434</definedName>
    <definedName name="UAcct555S">[3]FuncStudy!$Y$433</definedName>
    <definedName name="UAcct555Se">[3]FuncStudy!$Y$435</definedName>
    <definedName name="uacct555ssgp">[3]FuncStudy!$Y$436</definedName>
    <definedName name="UAcct556">[3]FuncStudy!$Y$442</definedName>
    <definedName name="UAcct557">[3]FuncStudy!$Y$451</definedName>
    <definedName name="UACCT557SSGCT">[3]FuncStudy!$Y$449</definedName>
    <definedName name="UAcct560">[3]FuncStudy!$Y$476</definedName>
    <definedName name="UAcct561">[3]FuncStudy!$Y$480</definedName>
    <definedName name="UAcct562">[3]FuncStudy!$Y$484</definedName>
    <definedName name="UAcct563">[3]FuncStudy!$Y$488</definedName>
    <definedName name="UAcct564">[3]FuncStudy!$Y$492</definedName>
    <definedName name="UAcct565">[3]FuncStudy!$Y$497</definedName>
    <definedName name="UAcct565Se">[3]FuncStudy!$Y$496</definedName>
    <definedName name="UAcct566">[3]FuncStudy!$Y$501</definedName>
    <definedName name="UAcct567">[3]FuncStudy!$Y$505</definedName>
    <definedName name="UAcct568">[3]FuncStudy!$Y$509</definedName>
    <definedName name="UAcct569">[3]FuncStudy!$Y$513</definedName>
    <definedName name="UAcct570">[3]FuncStudy!$Y$517</definedName>
    <definedName name="UAcct571">[3]FuncStudy!$Y$521</definedName>
    <definedName name="UAcct572">[3]FuncStudy!$Y$525</definedName>
    <definedName name="UAcct573">[3]FuncStudy!$Y$529</definedName>
    <definedName name="UAcct580">[3]FuncStudy!$Y$536</definedName>
    <definedName name="UAcct581">[3]FuncStudy!$Y$541</definedName>
    <definedName name="UAcct582">[3]FuncStudy!$Y$546</definedName>
    <definedName name="UAcct583">[3]FuncStudy!$Y$551</definedName>
    <definedName name="UAcct584">[3]FuncStudy!$Y$556</definedName>
    <definedName name="UAcct585">[3]FuncStudy!$Y$561</definedName>
    <definedName name="UAcct586">[3]FuncStudy!$Y$566</definedName>
    <definedName name="UAcct587">[3]FuncStudy!$Y$571</definedName>
    <definedName name="UAcct588">[3]FuncStudy!$Y$576</definedName>
    <definedName name="UAcct589">[3]FuncStudy!$Y$581</definedName>
    <definedName name="UAcct590">[3]FuncStudy!$Y$586</definedName>
    <definedName name="UAcct591">[3]FuncStudy!$Y$591</definedName>
    <definedName name="UAcct592">[3]FuncStudy!$Y$596</definedName>
    <definedName name="UAcct593">[3]FuncStudy!$Y$601</definedName>
    <definedName name="UAcct594">[3]FuncStudy!$Y$606</definedName>
    <definedName name="UAcct595">[3]FuncStudy!$Y$611</definedName>
    <definedName name="UAcct596">[3]FuncStudy!$Y$616</definedName>
    <definedName name="UAcct597">[3]FuncStudy!$Y$621</definedName>
    <definedName name="UAcct598">[3]FuncStudy!$Y$626</definedName>
    <definedName name="UAcct901">[3]FuncStudy!$Y$633</definedName>
    <definedName name="UAcct902">[3]FuncStudy!$Y$638</definedName>
    <definedName name="UAcct903">[3]FuncStudy!$Y$643</definedName>
    <definedName name="UAcct904">[3]FuncStudy!$Y$649</definedName>
    <definedName name="UAcct905">[3]FuncStudy!$Y$654</definedName>
    <definedName name="UAcct907">[3]FuncStudy!$Y$661</definedName>
    <definedName name="UAcct908">[3]FuncStudy!$Y$666</definedName>
    <definedName name="UAcct909">[3]FuncStudy!$Y$671</definedName>
    <definedName name="UAcct910">[3]FuncStudy!$Y$676</definedName>
    <definedName name="UAcct911">[3]FuncStudy!$Y$683</definedName>
    <definedName name="UAcct912">[3]FuncStudy!$Y$688</definedName>
    <definedName name="UAcct913">[3]FuncStudy!$Y$693</definedName>
    <definedName name="UAcct916">[3]FuncStudy!$Y$698</definedName>
    <definedName name="UAcct920">[3]FuncStudy!$Y$707</definedName>
    <definedName name="UAcct920Cn">[3]FuncStudy!$Y$705</definedName>
    <definedName name="UAcct921">[3]FuncStudy!$Y$713</definedName>
    <definedName name="UAcct921Cn">[3]FuncStudy!$Y$711</definedName>
    <definedName name="UAcct923">[3]FuncStudy!$Y$719</definedName>
    <definedName name="UAcct923Cn">[3]FuncStudy!$Y$717</definedName>
    <definedName name="UAcct924S">[3]FuncStudy!$Y$722</definedName>
    <definedName name="UACCT924SG">[3]FuncStudy!$Y$723</definedName>
    <definedName name="UAcct924SO">[3]FuncStudy!$Y$724</definedName>
    <definedName name="UAcct925">[3]FuncStudy!$Y$729</definedName>
    <definedName name="UAcct926">[3]FuncStudy!$Y$735</definedName>
    <definedName name="UAcct927">[3]FuncStudy!$Y$740</definedName>
    <definedName name="UAcct928">[3]FuncStudy!$Y$747</definedName>
    <definedName name="UAcct928RE">[3]FuncStudy!$Y$749</definedName>
    <definedName name="UAcct929">[3]FuncStudy!$Y$754</definedName>
    <definedName name="UACCT930cn">[3]FuncStudy!$Y$758</definedName>
    <definedName name="UAcct930S">[3]FuncStudy!$Y$757</definedName>
    <definedName name="UAcct930So">[3]FuncStudy!$Y$759</definedName>
    <definedName name="UAcct931">[3]FuncStudy!$Y$765</definedName>
    <definedName name="UAcct935">[3]FuncStudy!$Y$771</definedName>
    <definedName name="UAcctAGA">[3]FuncStudy!$Y$132</definedName>
    <definedName name="UAcctcwc">[3]FuncStudy!$Y$1798</definedName>
    <definedName name="UAcctd00">[3]FuncStudy!$Y$1471</definedName>
    <definedName name="UAcctdfad">[3]FuncStudy!$Y$214</definedName>
    <definedName name="UAcctdfap">[3]FuncStudy!$Y$212</definedName>
    <definedName name="UAcctdfat">[3]FuncStudy!$Y$213</definedName>
    <definedName name="UAcctds0">[3]FuncStudy!$Y$1475</definedName>
    <definedName name="UAcctfit">[3]FuncStudy!$Y$1142</definedName>
    <definedName name="UAcctg00">[3]FuncStudy!$Y$1623</definedName>
    <definedName name="UAccth00">[3]FuncStudy!$Y$1257</definedName>
    <definedName name="UAccti00">[3]FuncStudy!$Y$1665</definedName>
    <definedName name="UAcctn00">[3]FuncStudy!$Y$1213</definedName>
    <definedName name="UAccto00">[3]FuncStudy!$Y$1308</definedName>
    <definedName name="UAcctowc">[3]FuncStudy!$Y$1810</definedName>
    <definedName name="uacctowcssech">[3]FuncStudy!$Y$1809</definedName>
    <definedName name="UAccts00">[3]FuncStudy!$Y$1181</definedName>
    <definedName name="UAcctSchM">[3]FuncStudy!$Y$1120</definedName>
    <definedName name="UAcctsttax">[3]FuncStudy!$Y$1124</definedName>
    <definedName name="UAcctt00">[3]FuncStudy!$Y$1376</definedName>
    <definedName name="UACT553SGW">[3]FuncStudy!$Y$421</definedName>
    <definedName name="UNIT" localSheetId="0">#REF!</definedName>
    <definedName name="UNIT">#REF!</definedName>
    <definedName name="USCHMAFS">[3]FuncStudy!$Y$1031</definedName>
    <definedName name="USCHMAFSE">[3]FuncStudy!$Y$1034</definedName>
    <definedName name="USCHMAFSG">[3]FuncStudy!$Y$1036</definedName>
    <definedName name="USCHMAFSNP">[3]FuncStudy!$Y$1032</definedName>
    <definedName name="USCHMAFSO">[3]FuncStudy!$Y$1033</definedName>
    <definedName name="USCHMAFTROJP">[3]FuncStudy!$Y$1035</definedName>
    <definedName name="USCHMAPBADDEBT">[3]FuncStudy!$Y$1045</definedName>
    <definedName name="USCHMAPS">[3]FuncStudy!$Y$1040</definedName>
    <definedName name="USCHMAPSE">[3]FuncStudy!$Y$1041</definedName>
    <definedName name="USCHMAPSG">[3]FuncStudy!$Y$1044</definedName>
    <definedName name="USCHMAPSNP">[3]FuncStudy!$Y$1042</definedName>
    <definedName name="USCHMAPSO">[3]FuncStudy!$Y$1043</definedName>
    <definedName name="USCHMATBADDEBT">[3]FuncStudy!$Y$1060</definedName>
    <definedName name="USCHMATCIAC">[3]FuncStudy!$Y$1051</definedName>
    <definedName name="USCHMATGPS">[3]FuncStudy!$Y$1057</definedName>
    <definedName name="USCHMATS">[3]FuncStudy!$Y$1049</definedName>
    <definedName name="USCHMATSCHMDEXP">[3]FuncStudy!$Y$1062</definedName>
    <definedName name="USCHMATSE">[3]FuncStudy!$Y$1055</definedName>
    <definedName name="USCHMATSG">[3]FuncStudy!$Y$1054</definedName>
    <definedName name="USCHMATSG2">[3]FuncStudy!$Y$1056</definedName>
    <definedName name="USCHMATSGCT">[3]FuncStudy!$Y$1050</definedName>
    <definedName name="USCHMATSNP">[3]FuncStudy!$Y$1052</definedName>
    <definedName name="USCHMATSNPD">[3]FuncStudy!$Y$1059</definedName>
    <definedName name="USCHMATSO">[3]FuncStudy!$Y$1058</definedName>
    <definedName name="USCHMATTAXDEPR">[3]FuncStudy!$Y$1061</definedName>
    <definedName name="USCHMATTROJD">[3]FuncStudy!$Y$1053</definedName>
    <definedName name="USCHMDFDGP">[3]FuncStudy!$Y$1069</definedName>
    <definedName name="USCHMDFDGU">[3]FuncStudy!$Y$1070</definedName>
    <definedName name="USCHMDFS">[3]FuncStudy!$Y$1068</definedName>
    <definedName name="USCHMDPIBT">[3]FuncStudy!$Y$1076</definedName>
    <definedName name="USCHMDPS">[3]FuncStudy!$Y$1073</definedName>
    <definedName name="USCHMDPSE">[3]FuncStudy!$Y$1074</definedName>
    <definedName name="USCHMDPSG">[3]FuncStudy!$Y$1077</definedName>
    <definedName name="USCHMDPSNP">[3]FuncStudy!$Y$1075</definedName>
    <definedName name="USCHMDPSO">[3]FuncStudy!$Y$1078</definedName>
    <definedName name="USCHMDTBADDEBT">[3]FuncStudy!$Y$1083</definedName>
    <definedName name="USCHMDTCN">[3]FuncStudy!$Y$1085</definedName>
    <definedName name="USCHMDTDGP">[3]FuncStudy!$Y$1087</definedName>
    <definedName name="USCHMDTGPS">[3]FuncStudy!$Y$1090</definedName>
    <definedName name="USCHMDTS">[3]FuncStudy!$Y$1082</definedName>
    <definedName name="USCHMDTSE">[3]FuncStudy!$Y$1088</definedName>
    <definedName name="USCHMDTSG">[3]FuncStudy!$Y$1089</definedName>
    <definedName name="USCHMDTSNP">[3]FuncStudy!$Y$1084</definedName>
    <definedName name="USCHMDTSNPD">[3]FuncStudy!$Y$1093</definedName>
    <definedName name="USCHMDTSO">[3]FuncStudy!$Y$1091</definedName>
    <definedName name="USCHMDTTAXDEPR">[3]FuncStudy!$Y$1092</definedName>
    <definedName name="USCHMDTTROJD">[3]FuncStudy!$Y$1086</definedName>
    <definedName name="WILOPER" localSheetId="0">#REF!</definedName>
    <definedName name="WILOPER">#REF!</definedName>
    <definedName name="WILPROY" localSheetId="0">#REF!</definedName>
    <definedName name="WILPROY">#REF!</definedName>
    <definedName name="WILTRANS" localSheetId="0">#REF!</definedName>
    <definedName name="WILTRANS">#REF!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O_IND_GAS" localSheetId="0">#REF!</definedName>
    <definedName name="WYO_IND_GAS">#REF!</definedName>
    <definedName name="Wyoming_Basis" localSheetId="0">#REF!</definedName>
    <definedName name="Wyoming_Basis">#REF!</definedName>
    <definedName name="Wyoming_PRB_Mines" localSheetId="0">#REF!</definedName>
    <definedName name="Wyoming_PRB_Mines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J35" i="1"/>
  <c r="F35" i="1"/>
  <c r="P29" i="1"/>
  <c r="P31" i="1" s="1"/>
  <c r="L29" i="1"/>
  <c r="L31" i="1" s="1"/>
  <c r="H29" i="1"/>
  <c r="H31" i="1" s="1"/>
  <c r="N29" i="1"/>
  <c r="M29" i="1"/>
  <c r="M31" i="1" s="1"/>
  <c r="J29" i="1"/>
  <c r="I29" i="1"/>
  <c r="I31" i="1" s="1"/>
  <c r="F29" i="1"/>
  <c r="E29" i="1"/>
  <c r="E31" i="1" s="1"/>
  <c r="P35" i="1"/>
  <c r="O35" i="1"/>
  <c r="M35" i="1"/>
  <c r="L35" i="1"/>
  <c r="K35" i="1"/>
  <c r="I35" i="1"/>
  <c r="H35" i="1"/>
  <c r="G35" i="1"/>
  <c r="E35" i="1"/>
  <c r="P17" i="1"/>
  <c r="L17" i="1"/>
  <c r="H17" i="1"/>
  <c r="O17" i="1"/>
  <c r="N17" i="1"/>
  <c r="M17" i="1"/>
  <c r="K17" i="1"/>
  <c r="J17" i="1"/>
  <c r="I17" i="1"/>
  <c r="G17" i="1"/>
  <c r="F17" i="1"/>
  <c r="E17" i="1"/>
  <c r="N10" i="1"/>
  <c r="J10" i="1"/>
  <c r="F10" i="1"/>
  <c r="P10" i="1"/>
  <c r="M10" i="1"/>
  <c r="L10" i="1"/>
  <c r="I10" i="1"/>
  <c r="H10" i="1"/>
  <c r="E10" i="1"/>
  <c r="A8" i="1"/>
  <c r="O10" i="1"/>
  <c r="K10" i="1"/>
  <c r="G10" i="1"/>
  <c r="G4" i="1"/>
  <c r="F4" i="1"/>
  <c r="G12" i="1" l="1"/>
  <c r="G18" i="1" s="1"/>
  <c r="G20" i="1" s="1"/>
  <c r="G22" i="1" s="1"/>
  <c r="G24" i="1" s="1"/>
  <c r="G34" i="1" s="1"/>
  <c r="G36" i="1" s="1"/>
  <c r="G38" i="1" s="1"/>
  <c r="G40" i="1" s="1"/>
  <c r="G43" i="1" s="1"/>
  <c r="H4" i="1"/>
  <c r="R10" i="1"/>
  <c r="R8" i="1"/>
  <c r="R21" i="1"/>
  <c r="R27" i="1"/>
  <c r="F12" i="1"/>
  <c r="F18" i="1" s="1"/>
  <c r="F20" i="1" s="1"/>
  <c r="F22" i="1" s="1"/>
  <c r="F24" i="1" s="1"/>
  <c r="F34" i="1" s="1"/>
  <c r="F36" i="1" s="1"/>
  <c r="F38" i="1" s="1"/>
  <c r="F40" i="1" s="1"/>
  <c r="F43" i="1" s="1"/>
  <c r="E12" i="1"/>
  <c r="E18" i="1" s="1"/>
  <c r="E20" i="1" s="1"/>
  <c r="F31" i="1"/>
  <c r="J31" i="1"/>
  <c r="N31" i="1"/>
  <c r="R28" i="1"/>
  <c r="R30" i="1"/>
  <c r="R6" i="1"/>
  <c r="G29" i="1"/>
  <c r="G31" i="1" s="1"/>
  <c r="K29" i="1"/>
  <c r="K31" i="1" s="1"/>
  <c r="O29" i="1"/>
  <c r="O31" i="1" s="1"/>
  <c r="A10" i="1"/>
  <c r="R23" i="1"/>
  <c r="E22" i="1" l="1"/>
  <c r="A11" i="1"/>
  <c r="A12" i="1" s="1"/>
  <c r="I4" i="1"/>
  <c r="H12" i="1"/>
  <c r="H18" i="1" s="1"/>
  <c r="H20" i="1" s="1"/>
  <c r="H22" i="1" s="1"/>
  <c r="H24" i="1" s="1"/>
  <c r="H34" i="1" s="1"/>
  <c r="H36" i="1" s="1"/>
  <c r="H38" i="1" s="1"/>
  <c r="H40" i="1" s="1"/>
  <c r="H43" i="1" s="1"/>
  <c r="R29" i="1"/>
  <c r="R31" i="1"/>
  <c r="I12" i="1" l="1"/>
  <c r="I18" i="1" s="1"/>
  <c r="I20" i="1" s="1"/>
  <c r="I22" i="1" s="1"/>
  <c r="I24" i="1" s="1"/>
  <c r="I34" i="1" s="1"/>
  <c r="I36" i="1" s="1"/>
  <c r="I38" i="1" s="1"/>
  <c r="I40" i="1" s="1"/>
  <c r="I43" i="1" s="1"/>
  <c r="J4" i="1"/>
  <c r="A14" i="1"/>
  <c r="D12" i="1"/>
  <c r="E24" i="1"/>
  <c r="E34" i="1" s="1"/>
  <c r="E36" i="1" s="1"/>
  <c r="E38" i="1" s="1"/>
  <c r="E40" i="1" s="1"/>
  <c r="E43" i="1" s="1"/>
  <c r="E44" i="1" l="1"/>
  <c r="E45" i="1" s="1"/>
  <c r="F42" i="1" s="1"/>
  <c r="A15" i="1"/>
  <c r="J12" i="1"/>
  <c r="J18" i="1" s="1"/>
  <c r="J20" i="1" s="1"/>
  <c r="K4" i="1"/>
  <c r="F44" i="1" l="1"/>
  <c r="F45" i="1" s="1"/>
  <c r="G42" i="1" s="1"/>
  <c r="J22" i="1"/>
  <c r="A18" i="1"/>
  <c r="L4" i="1"/>
  <c r="K12" i="1"/>
  <c r="K18" i="1" s="1"/>
  <c r="A19" i="1"/>
  <c r="A16" i="1"/>
  <c r="A17" i="1"/>
  <c r="D18" i="1" s="1"/>
  <c r="G44" i="1" l="1"/>
  <c r="G45" i="1" s="1"/>
  <c r="H42" i="1" s="1"/>
  <c r="D20" i="1"/>
  <c r="J24" i="1"/>
  <c r="J34" i="1" s="1"/>
  <c r="J36" i="1" s="1"/>
  <c r="J38" i="1" s="1"/>
  <c r="J40" i="1" s="1"/>
  <c r="J43" i="1" s="1"/>
  <c r="A20" i="1"/>
  <c r="K20" i="1"/>
  <c r="M4" i="1"/>
  <c r="L12" i="1"/>
  <c r="L18" i="1" s="1"/>
  <c r="L20" i="1" s="1"/>
  <c r="L22" i="1" s="1"/>
  <c r="L24" i="1" s="1"/>
  <c r="L34" i="1" s="1"/>
  <c r="L36" i="1" s="1"/>
  <c r="L38" i="1" s="1"/>
  <c r="L40" i="1" s="1"/>
  <c r="L43" i="1" s="1"/>
  <c r="H44" i="1" l="1"/>
  <c r="H45" i="1" s="1"/>
  <c r="I42" i="1" s="1"/>
  <c r="K22" i="1"/>
  <c r="D22" i="1"/>
  <c r="A21" i="1"/>
  <c r="M12" i="1"/>
  <c r="M18" i="1" s="1"/>
  <c r="M20" i="1" s="1"/>
  <c r="M22" i="1" s="1"/>
  <c r="M24" i="1" s="1"/>
  <c r="M34" i="1" s="1"/>
  <c r="M36" i="1" s="1"/>
  <c r="M38" i="1" s="1"/>
  <c r="M40" i="1" s="1"/>
  <c r="M43" i="1" s="1"/>
  <c r="N4" i="1"/>
  <c r="A22" i="1"/>
  <c r="A23" i="1"/>
  <c r="A24" i="1" s="1"/>
  <c r="I44" i="1" l="1"/>
  <c r="I45" i="1" s="1"/>
  <c r="J42" i="1" s="1"/>
  <c r="A26" i="1"/>
  <c r="A27" i="1" s="1"/>
  <c r="K24" i="1"/>
  <c r="K34" i="1" s="1"/>
  <c r="K36" i="1" s="1"/>
  <c r="K38" i="1" s="1"/>
  <c r="K40" i="1" s="1"/>
  <c r="K43" i="1" s="1"/>
  <c r="D24" i="1"/>
  <c r="N12" i="1"/>
  <c r="N18" i="1" s="1"/>
  <c r="N20" i="1" s="1"/>
  <c r="N22" i="1" s="1"/>
  <c r="N24" i="1" s="1"/>
  <c r="N34" i="1" s="1"/>
  <c r="N36" i="1" s="1"/>
  <c r="N38" i="1" s="1"/>
  <c r="N40" i="1" s="1"/>
  <c r="N43" i="1" s="1"/>
  <c r="O4" i="1"/>
  <c r="J44" i="1" l="1"/>
  <c r="J45" i="1" s="1"/>
  <c r="K42" i="1" s="1"/>
  <c r="A28" i="1"/>
  <c r="A29" i="1" s="1"/>
  <c r="O12" i="1"/>
  <c r="O18" i="1" s="1"/>
  <c r="P4" i="1"/>
  <c r="K44" i="1" l="1"/>
  <c r="K45" i="1" s="1"/>
  <c r="L42" i="1" s="1"/>
  <c r="A30" i="1"/>
  <c r="A31" i="1" s="1"/>
  <c r="R19" i="1"/>
  <c r="D29" i="1"/>
  <c r="O20" i="1"/>
  <c r="O22" i="1" s="1"/>
  <c r="O24" i="1" s="1"/>
  <c r="O34" i="1" s="1"/>
  <c r="O36" i="1" s="1"/>
  <c r="O38" i="1" s="1"/>
  <c r="O40" i="1" s="1"/>
  <c r="O43" i="1" s="1"/>
  <c r="L44" i="1" l="1"/>
  <c r="L45" i="1" s="1"/>
  <c r="M42" i="1" s="1"/>
  <c r="A33" i="1"/>
  <c r="A34" i="1" s="1"/>
  <c r="D34" i="1"/>
  <c r="D31" i="1"/>
  <c r="P12" i="1"/>
  <c r="P18" i="1" s="1"/>
  <c r="P20" i="1" s="1"/>
  <c r="R11" i="1"/>
  <c r="R12" i="1" s="1"/>
  <c r="M44" i="1" l="1"/>
  <c r="M45" i="1" s="1"/>
  <c r="N42" i="1" s="1"/>
  <c r="A35" i="1"/>
  <c r="A36" i="1" s="1"/>
  <c r="P22" i="1"/>
  <c r="R20" i="1"/>
  <c r="N44" i="1" l="1"/>
  <c r="N45" i="1" s="1"/>
  <c r="O42" i="1" s="1"/>
  <c r="P24" i="1"/>
  <c r="P34" i="1" s="1"/>
  <c r="P36" i="1" s="1"/>
  <c r="P38" i="1" s="1"/>
  <c r="P40" i="1" s="1"/>
  <c r="P43" i="1" s="1"/>
  <c r="R22" i="1"/>
  <c r="R24" i="1" s="1"/>
  <c r="A37" i="1"/>
  <c r="A38" i="1" s="1"/>
  <c r="D36" i="1"/>
  <c r="O44" i="1" l="1"/>
  <c r="O45" i="1"/>
  <c r="P42" i="1" s="1"/>
  <c r="A39" i="1"/>
  <c r="A40" i="1" s="1"/>
  <c r="D38" i="1"/>
  <c r="D43" i="1" l="1"/>
  <c r="A42" i="1"/>
  <c r="D40" i="1"/>
  <c r="P44" i="1"/>
  <c r="P45" i="1"/>
  <c r="D44" i="1" l="1"/>
  <c r="A43" i="1"/>
  <c r="A44" i="1" s="1"/>
  <c r="A45" i="1" s="1"/>
  <c r="A49" i="1" s="1"/>
  <c r="A52" i="1" s="1"/>
  <c r="A53" i="1" s="1"/>
  <c r="A54" i="1" s="1"/>
  <c r="A55" i="1" s="1"/>
  <c r="P46" i="1"/>
  <c r="P47" i="1" s="1"/>
  <c r="P49" i="1" s="1"/>
  <c r="D45" i="1" l="1"/>
</calcChain>
</file>

<file path=xl/sharedStrings.xml><?xml version="1.0" encoding="utf-8"?>
<sst xmlns="http://schemas.openxmlformats.org/spreadsheetml/2006/main" count="56" uniqueCount="54">
  <si>
    <t>DPU CALCULATED EBA SUMMARY</t>
  </si>
  <si>
    <t>Line</t>
  </si>
  <si>
    <t>Source</t>
  </si>
  <si>
    <t>Total</t>
  </si>
  <si>
    <t>DPU Adj  Calc</t>
  </si>
  <si>
    <t xml:space="preserve">ADJUSTED ACTUAL NPC </t>
  </si>
  <si>
    <t>Total  Adjusted Actual NPC - As Filed</t>
  </si>
  <si>
    <t>Dickman 5.3</t>
  </si>
  <si>
    <t>Total DPU and La Capra Adjustments</t>
  </si>
  <si>
    <t>DPU Exhibit 1.4 and 1.5</t>
  </si>
  <si>
    <t>Adjusted Actual NPC (Total Company)</t>
  </si>
  <si>
    <t>Line 1 + 2</t>
  </si>
  <si>
    <r>
      <t xml:space="preserve">Actual MWh - </t>
    </r>
    <r>
      <rPr>
        <b/>
        <sz val="11"/>
        <color rgb="FF0000FF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 xml:space="preserve"> - (Total Company)</t>
    </r>
  </si>
  <si>
    <t>Actual $/MWh (Total Company)</t>
  </si>
  <si>
    <t>DPU SCALAR ADJUSTMENTS</t>
  </si>
  <si>
    <t>Scalar (As Filed, same as scalar in 13-035-32)</t>
  </si>
  <si>
    <t xml:space="preserve">Scalar Adjustment </t>
  </si>
  <si>
    <t>Scalar (based on CY 13 SG and SE factors)</t>
  </si>
  <si>
    <t>Actual $/MWh Before Wheeling Revenue (Utah)</t>
  </si>
  <si>
    <r>
      <t xml:space="preserve">Actual MWh - </t>
    </r>
    <r>
      <rPr>
        <b/>
        <sz val="11"/>
        <color rgb="FF0000FF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 xml:space="preserve"> -(Utah)</t>
    </r>
  </si>
  <si>
    <t>Actual NPC Before Wheeling Revenue (Utah)</t>
  </si>
  <si>
    <t>Actual Wheeling Revenues (Utah)</t>
  </si>
  <si>
    <t>UT Actual EBAC</t>
  </si>
  <si>
    <r>
      <t xml:space="preserve">UT Actual - </t>
    </r>
    <r>
      <rPr>
        <b/>
        <sz val="11"/>
        <color rgb="FFFF0000"/>
        <rFont val="Calibri"/>
        <family val="2"/>
        <scheme val="minor"/>
      </rPr>
      <t>Sales</t>
    </r>
    <r>
      <rPr>
        <sz val="11"/>
        <color theme="1"/>
        <rFont val="Calibri"/>
        <family val="2"/>
        <scheme val="minor"/>
      </rPr>
      <t xml:space="preserve"> -MWh</t>
    </r>
  </si>
  <si>
    <t>UT Actual $/MWh</t>
  </si>
  <si>
    <t>BASE (ALREADY IN RATES)</t>
  </si>
  <si>
    <t>UT BASE NPC $</t>
  </si>
  <si>
    <t>Dickman Workpaper 6.1</t>
  </si>
  <si>
    <t>UT BASE Wheeling Rev $</t>
  </si>
  <si>
    <t>Dickman Workpaper 7.1</t>
  </si>
  <si>
    <t>UT BASE EBAC $</t>
  </si>
  <si>
    <t>UT BASE MWh</t>
  </si>
  <si>
    <t>UT BASE $/MWh</t>
  </si>
  <si>
    <t>DIFFERENTIAL AND DEFERRAL</t>
  </si>
  <si>
    <t>UT EBAC Differential</t>
  </si>
  <si>
    <t>EBA Accrual Before Sharing</t>
  </si>
  <si>
    <t>Sharing</t>
  </si>
  <si>
    <t>EBA Accrual Before FERC ER 11-3643 Revenues</t>
  </si>
  <si>
    <t>Additional FERC ER11-3643 Revenues</t>
  </si>
  <si>
    <t>Dickman Exhibit 1</t>
  </si>
  <si>
    <t>Total EBA Accrual</t>
  </si>
  <si>
    <t>Beg Balance</t>
  </si>
  <si>
    <t>Prior Month End Bal</t>
  </si>
  <si>
    <t>EBA Accrual</t>
  </si>
  <si>
    <t>EBA Carrying Charge</t>
  </si>
  <si>
    <t>Subtotal</t>
  </si>
  <si>
    <t>Interest through Oct 31, 2014</t>
  </si>
  <si>
    <t>DPU Calculated EBA Balance - (Over)/Under Collect</t>
  </si>
  <si>
    <t>RMP Calculated EBA Balance - (Over)/Under Collect</t>
  </si>
  <si>
    <t>Difference</t>
  </si>
  <si>
    <t>Source Reference</t>
  </si>
  <si>
    <t>1) DPU Recalculated (See "Reconciliations" tab in DPU Exhibit 1.5)</t>
  </si>
  <si>
    <t>2) DPU Recalculated (See "Allocation Factors" tab in DPU AR 1.5</t>
  </si>
  <si>
    <t xml:space="preserve">3) Per Commission Order in 11-035-200, sales are used instead of load. Sales shown have buy-through sales removed.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</si>
</sst>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0.000%"/>
    <numFmt numFmtId="169" formatCode="_(&quot;$&quot;* #,##0.000_);_(&quot;$&quot;* \(#,##0.000\);_(&quot;$&quot;* &quot;-&quot;??_);_(@_)"/>
    <numFmt numFmtId="170" formatCode="_(&quot;$&quot;* #,##0.00000_);_(&quot;$&quot;* \(#,##0.00000\);_(&quot;$&quot;* &quot;-&quot;??_);_(@_)"/>
    <numFmt numFmtId="171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1" fontId="4" fillId="0" borderId="0" xfId="1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Border="1"/>
    <xf numFmtId="0" fontId="5" fillId="0" borderId="0" xfId="0" applyFont="1"/>
    <xf numFmtId="1" fontId="0" fillId="0" borderId="0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/>
    <xf numFmtId="1" fontId="0" fillId="0" borderId="0" xfId="1" applyNumberFormat="1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7" fillId="0" borderId="0" xfId="1" applyNumberFormat="1" applyFont="1" applyFill="1" applyBorder="1" applyAlignment="1">
      <alignment vertical="center" wrapText="1"/>
    </xf>
    <xf numFmtId="165" fontId="0" fillId="0" borderId="0" xfId="0" applyNumberFormat="1" applyBorder="1"/>
    <xf numFmtId="0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horizontal="center"/>
    </xf>
    <xf numFmtId="165" fontId="9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6" fontId="0" fillId="0" borderId="0" xfId="4" applyNumberFormat="1" applyFont="1" applyFill="1" applyBorder="1"/>
    <xf numFmtId="165" fontId="0" fillId="0" borderId="0" xfId="1" applyNumberFormat="1" applyFont="1" applyFill="1" applyBorder="1"/>
    <xf numFmtId="0" fontId="5" fillId="0" borderId="0" xfId="0" applyFont="1" applyFill="1" applyBorder="1"/>
    <xf numFmtId="0" fontId="0" fillId="0" borderId="0" xfId="1" applyNumberFormat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center"/>
    </xf>
    <xf numFmtId="165" fontId="0" fillId="0" borderId="0" xfId="1" applyNumberFormat="1" applyFont="1" applyBorder="1"/>
    <xf numFmtId="165" fontId="5" fillId="0" borderId="0" xfId="1" applyNumberFormat="1" applyFont="1" applyBorder="1"/>
    <xf numFmtId="0" fontId="0" fillId="0" borderId="1" xfId="1" applyNumberFormat="1" applyFont="1" applyFill="1" applyBorder="1" applyAlignment="1">
      <alignment horizontal="left"/>
    </xf>
    <xf numFmtId="1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165" fontId="0" fillId="0" borderId="1" xfId="0" applyNumberFormat="1" applyBorder="1"/>
    <xf numFmtId="0" fontId="5" fillId="0" borderId="0" xfId="0" applyFont="1" applyBorder="1"/>
    <xf numFmtId="0" fontId="0" fillId="0" borderId="0" xfId="2" applyNumberFormat="1" applyFont="1" applyFill="1" applyBorder="1" applyAlignment="1">
      <alignment horizontal="left"/>
    </xf>
    <xf numFmtId="1" fontId="0" fillId="0" borderId="0" xfId="2" applyNumberFormat="1" applyFont="1" applyFill="1" applyBorder="1" applyAlignment="1">
      <alignment horizontal="center"/>
    </xf>
    <xf numFmtId="167" fontId="0" fillId="0" borderId="0" xfId="1" applyNumberFormat="1" applyFont="1" applyFill="1" applyBorder="1"/>
    <xf numFmtId="0" fontId="3" fillId="0" borderId="0" xfId="0" applyFont="1" applyFill="1" applyBorder="1"/>
    <xf numFmtId="0" fontId="0" fillId="0" borderId="0" xfId="3" applyNumberFormat="1" applyFont="1" applyFill="1" applyBorder="1" applyAlignment="1">
      <alignment horizontal="left"/>
    </xf>
    <xf numFmtId="1" fontId="0" fillId="0" borderId="0" xfId="3" applyNumberFormat="1" applyFont="1" applyFill="1" applyBorder="1" applyAlignment="1">
      <alignment horizontal="center"/>
    </xf>
    <xf numFmtId="168" fontId="5" fillId="0" borderId="0" xfId="3" applyNumberFormat="1" applyFont="1" applyFill="1" applyBorder="1"/>
    <xf numFmtId="168" fontId="0" fillId="0" borderId="0" xfId="3" applyNumberFormat="1" applyFont="1" applyBorder="1"/>
    <xf numFmtId="0" fontId="0" fillId="0" borderId="1" xfId="3" applyNumberFormat="1" applyFont="1" applyFill="1" applyBorder="1" applyAlignment="1">
      <alignment horizontal="left"/>
    </xf>
    <xf numFmtId="0" fontId="0" fillId="0" borderId="1" xfId="0" applyFill="1" applyBorder="1"/>
    <xf numFmtId="168" fontId="9" fillId="0" borderId="1" xfId="3" applyNumberFormat="1" applyFont="1" applyFill="1" applyBorder="1"/>
    <xf numFmtId="1" fontId="0" fillId="0" borderId="1" xfId="3" applyNumberFormat="1" applyFont="1" applyFill="1" applyBorder="1" applyAlignment="1">
      <alignment horizontal="center"/>
    </xf>
    <xf numFmtId="169" fontId="0" fillId="0" borderId="0" xfId="2" applyNumberFormat="1" applyFont="1" applyFill="1" applyBorder="1"/>
    <xf numFmtId="0" fontId="0" fillId="0" borderId="1" xfId="1" applyNumberFormat="1" applyFont="1" applyBorder="1" applyAlignment="1">
      <alignment horizontal="left"/>
    </xf>
    <xf numFmtId="1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9" fontId="3" fillId="0" borderId="0" xfId="2" applyNumberFormat="1" applyFont="1" applyFill="1" applyBorder="1"/>
    <xf numFmtId="1" fontId="0" fillId="0" borderId="0" xfId="1" applyNumberFormat="1" applyFont="1" applyFill="1" applyBorder="1" applyAlignment="1">
      <alignment horizontal="center"/>
    </xf>
    <xf numFmtId="169" fontId="2" fillId="0" borderId="0" xfId="2" applyNumberFormat="1" applyFont="1" applyFill="1" applyBorder="1"/>
    <xf numFmtId="169" fontId="2" fillId="0" borderId="0" xfId="2" applyNumberFormat="1" applyFont="1"/>
    <xf numFmtId="169" fontId="2" fillId="0" borderId="0" xfId="2" applyNumberFormat="1" applyFont="1" applyBorder="1"/>
    <xf numFmtId="169" fontId="9" fillId="0" borderId="0" xfId="2" applyNumberFormat="1" applyFont="1" applyFill="1" applyBorder="1"/>
    <xf numFmtId="0" fontId="9" fillId="0" borderId="0" xfId="2" applyNumberFormat="1" applyFont="1" applyFill="1" applyBorder="1" applyAlignment="1">
      <alignment horizontal="left"/>
    </xf>
    <xf numFmtId="167" fontId="9" fillId="0" borderId="0" xfId="1" applyNumberFormat="1" applyFont="1" applyFill="1" applyBorder="1"/>
    <xf numFmtId="169" fontId="12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center"/>
    </xf>
    <xf numFmtId="170" fontId="5" fillId="0" borderId="0" xfId="2" applyNumberFormat="1" applyFont="1" applyFill="1" applyBorder="1"/>
    <xf numFmtId="171" fontId="9" fillId="0" borderId="0" xfId="1" applyNumberFormat="1" applyFont="1" applyFill="1" applyBorder="1"/>
    <xf numFmtId="0" fontId="0" fillId="0" borderId="1" xfId="0" applyNumberFormat="1" applyBorder="1" applyAlignment="1">
      <alignment horizontal="left"/>
    </xf>
    <xf numFmtId="9" fontId="0" fillId="0" borderId="1" xfId="3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/>
    </xf>
    <xf numFmtId="0" fontId="0" fillId="0" borderId="0" xfId="0" applyFont="1"/>
    <xf numFmtId="0" fontId="13" fillId="0" borderId="0" xfId="5" applyNumberFormat="1" applyFont="1" applyFill="1" applyBorder="1" applyAlignment="1">
      <alignment horizontal="left"/>
    </xf>
    <xf numFmtId="0" fontId="2" fillId="0" borderId="0" xfId="0" applyFont="1"/>
    <xf numFmtId="165" fontId="2" fillId="0" borderId="0" xfId="1" applyNumberFormat="1" applyFont="1" applyBorder="1" applyAlignment="1">
      <alignment horizontal="right"/>
    </xf>
    <xf numFmtId="0" fontId="0" fillId="0" borderId="0" xfId="0" applyFont="1" applyBorder="1"/>
    <xf numFmtId="165" fontId="0" fillId="0" borderId="0" xfId="1" applyNumberFormat="1" applyFont="1"/>
    <xf numFmtId="165" fontId="2" fillId="0" borderId="0" xfId="1" applyNumberFormat="1" applyFont="1" applyFill="1" applyBorder="1"/>
    <xf numFmtId="0" fontId="7" fillId="0" borderId="0" xfId="5" applyNumberFormat="1" applyFont="1" applyFill="1" applyBorder="1" applyAlignment="1">
      <alignment horizontal="left"/>
    </xf>
    <xf numFmtId="165" fontId="0" fillId="0" borderId="0" xfId="0" applyNumberFormat="1"/>
    <xf numFmtId="0" fontId="1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</cellXfs>
  <cellStyles count="6">
    <cellStyle name="Comma" xfId="1" builtinId="3"/>
    <cellStyle name="Currency" xfId="2" builtinId="4"/>
    <cellStyle name="Currency 2 2" xfId="4"/>
    <cellStyle name="Normal" xfId="0" builtinId="0"/>
    <cellStyle name="Normal 2 10 14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CTNG\FUEL\Mike\Closing\Deer%20Creek\FY%202005\Deer%20Creek%20Royalties%20Cal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s\NPC\Actual%20NPCs\2009\01%20-%20January\2008\09%20-%20September\2008\03%20-%20March\2008\01%20-%20January%20(Book%20Run)\1992-2004\NPC%20Actual%20%201992-2004%20Monthl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0225\Local%20Settings\Temporary%20Internet%20Files\OLK1D1\PPI%20Index%20Revi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WA%202009.Q2%20WCA%20Actual%20NPC\Data\STF\WA%202009.Q1%20-%20STF%20(Hourly%20Detail%20Macro)%202009%2006%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0225\Local%20Settings\Temporary%20Internet%20Files\OLK192\APS%20PacifiCorp%20Lee%20Ranch%20and%20McKinley%20Swap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uels\GENERAL\Current%20Forecasts\2007fllt(Pub%202-28-07)\JOHNST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z97147\My%20Documents\Lee%20Ranch%20Decision%20APS%20Propo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12375\Local%20Settings\Temporary%20Internet%20Files\OLK1D2\2003%20P&amp;M%20Reopener\Reopener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tual%20NPCs\2011\12%20-%20Dec\Actual%20NPC%20-%20DEC11_2012%2002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Data"/>
      <sheetName val="BLS 333120"/>
      <sheetName val="BLS 33312011"/>
      <sheetName val="BLS 33312014"/>
      <sheetName val="Sheet1"/>
      <sheetName val="BLS 324110324110413"/>
    </sheetNames>
    <sheetDataSet>
      <sheetData sheetId="0"/>
      <sheetData sheetId="1" refreshError="1">
        <row r="8">
          <cell r="C8">
            <v>157.1</v>
          </cell>
          <cell r="D8">
            <v>169.5</v>
          </cell>
        </row>
        <row r="9">
          <cell r="C9">
            <v>157.9</v>
          </cell>
          <cell r="D9">
            <v>170</v>
          </cell>
        </row>
        <row r="10">
          <cell r="C10">
            <v>157.9</v>
          </cell>
          <cell r="D10">
            <v>170</v>
          </cell>
        </row>
        <row r="11">
          <cell r="C11">
            <v>159.1</v>
          </cell>
          <cell r="D11">
            <v>170.8</v>
          </cell>
        </row>
        <row r="12">
          <cell r="C12">
            <v>159.19999999999999</v>
          </cell>
          <cell r="D12">
            <v>171</v>
          </cell>
        </row>
        <row r="13">
          <cell r="C13">
            <v>159.19999999999999</v>
          </cell>
          <cell r="D13">
            <v>171</v>
          </cell>
        </row>
        <row r="14">
          <cell r="C14">
            <v>159.19999999999999</v>
          </cell>
          <cell r="D14">
            <v>171</v>
          </cell>
        </row>
        <row r="15">
          <cell r="C15">
            <v>159.19999999999999</v>
          </cell>
          <cell r="D15">
            <v>171.1</v>
          </cell>
        </row>
        <row r="16">
          <cell r="C16">
            <v>159.30000000000001</v>
          </cell>
          <cell r="D16">
            <v>171.1</v>
          </cell>
        </row>
        <row r="17">
          <cell r="C17">
            <v>159.30000000000001</v>
          </cell>
          <cell r="D17">
            <v>171.4</v>
          </cell>
        </row>
        <row r="18">
          <cell r="C18">
            <v>159.30000000000001</v>
          </cell>
          <cell r="D18">
            <v>171.6</v>
          </cell>
        </row>
        <row r="19">
          <cell r="C19">
            <v>159.30000000000001</v>
          </cell>
          <cell r="D19">
            <v>171.5</v>
          </cell>
        </row>
        <row r="20">
          <cell r="C20">
            <v>160.1</v>
          </cell>
          <cell r="D20">
            <v>172.3</v>
          </cell>
        </row>
        <row r="21">
          <cell r="C21">
            <v>161.4</v>
          </cell>
          <cell r="D21">
            <v>172.3</v>
          </cell>
        </row>
        <row r="22">
          <cell r="C22">
            <v>161.4</v>
          </cell>
          <cell r="D22">
            <v>172.4</v>
          </cell>
        </row>
        <row r="23">
          <cell r="C23">
            <v>161.5</v>
          </cell>
          <cell r="D23">
            <v>172.7</v>
          </cell>
        </row>
        <row r="24">
          <cell r="C24">
            <v>161.6</v>
          </cell>
          <cell r="D24">
            <v>172.6</v>
          </cell>
        </row>
        <row r="25">
          <cell r="C25">
            <v>161.6</v>
          </cell>
          <cell r="D25">
            <v>172.6</v>
          </cell>
        </row>
        <row r="26">
          <cell r="C26">
            <v>161.6</v>
          </cell>
          <cell r="D26">
            <v>172.8</v>
          </cell>
        </row>
        <row r="27">
          <cell r="C27">
            <v>161.69999999999999</v>
          </cell>
          <cell r="D27">
            <v>172.8</v>
          </cell>
        </row>
        <row r="28">
          <cell r="C28">
            <v>161.69999999999999</v>
          </cell>
          <cell r="D28">
            <v>173</v>
          </cell>
        </row>
        <row r="29">
          <cell r="C29">
            <v>161.69999999999999</v>
          </cell>
          <cell r="D29">
            <v>173</v>
          </cell>
        </row>
        <row r="30">
          <cell r="C30">
            <v>161.69999999999999</v>
          </cell>
          <cell r="D30">
            <v>173</v>
          </cell>
        </row>
        <row r="31">
          <cell r="C31">
            <v>161.69999999999999</v>
          </cell>
          <cell r="D31">
            <v>173</v>
          </cell>
        </row>
        <row r="32">
          <cell r="C32">
            <v>162.19999999999999</v>
          </cell>
          <cell r="D32">
            <v>173.1</v>
          </cell>
        </row>
        <row r="33">
          <cell r="C33">
            <v>162</v>
          </cell>
          <cell r="D33">
            <v>172.9</v>
          </cell>
        </row>
        <row r="34">
          <cell r="C34">
            <v>161.9</v>
          </cell>
          <cell r="D34">
            <v>173</v>
          </cell>
        </row>
        <row r="35">
          <cell r="C35">
            <v>161.9</v>
          </cell>
          <cell r="D35">
            <v>173.6</v>
          </cell>
        </row>
        <row r="36">
          <cell r="C36">
            <v>162</v>
          </cell>
          <cell r="D36">
            <v>173.5</v>
          </cell>
        </row>
        <row r="37">
          <cell r="C37">
            <v>162</v>
          </cell>
          <cell r="D37">
            <v>173.5</v>
          </cell>
        </row>
        <row r="38">
          <cell r="C38">
            <v>162</v>
          </cell>
          <cell r="D38">
            <v>173.5</v>
          </cell>
        </row>
        <row r="39">
          <cell r="C39">
            <v>162</v>
          </cell>
          <cell r="D39">
            <v>173.6</v>
          </cell>
        </row>
        <row r="40">
          <cell r="C40">
            <v>162</v>
          </cell>
          <cell r="D40">
            <v>173.5</v>
          </cell>
        </row>
        <row r="41">
          <cell r="C41">
            <v>162</v>
          </cell>
          <cell r="D41">
            <v>174.1</v>
          </cell>
        </row>
        <row r="42">
          <cell r="C42">
            <v>163</v>
          </cell>
          <cell r="D42">
            <v>174.2</v>
          </cell>
        </row>
        <row r="43">
          <cell r="C43">
            <v>163.19999999999999</v>
          </cell>
          <cell r="D43">
            <v>173.7</v>
          </cell>
        </row>
        <row r="44">
          <cell r="C44">
            <v>164.3</v>
          </cell>
          <cell r="D44">
            <v>174.2</v>
          </cell>
        </row>
        <row r="45">
          <cell r="C45">
            <v>164</v>
          </cell>
          <cell r="D45">
            <v>174.2</v>
          </cell>
        </row>
        <row r="46">
          <cell r="C46">
            <v>164</v>
          </cell>
          <cell r="D46">
            <v>176.2</v>
          </cell>
        </row>
        <row r="47">
          <cell r="C47">
            <v>164</v>
          </cell>
          <cell r="D47">
            <v>176.4</v>
          </cell>
        </row>
        <row r="48">
          <cell r="C48">
            <v>163.9</v>
          </cell>
          <cell r="D48">
            <v>176.3</v>
          </cell>
        </row>
        <row r="49">
          <cell r="C49">
            <v>163.9</v>
          </cell>
          <cell r="D49">
            <v>176.1</v>
          </cell>
        </row>
        <row r="50">
          <cell r="C50">
            <v>164</v>
          </cell>
          <cell r="D50">
            <v>176.1</v>
          </cell>
        </row>
        <row r="51">
          <cell r="C51">
            <v>164</v>
          </cell>
          <cell r="D51">
            <v>176.1</v>
          </cell>
        </row>
        <row r="52">
          <cell r="C52">
            <v>164.3</v>
          </cell>
          <cell r="D52">
            <v>176.3</v>
          </cell>
        </row>
        <row r="53">
          <cell r="C53">
            <v>164.3</v>
          </cell>
          <cell r="D53">
            <v>176.3</v>
          </cell>
        </row>
        <row r="54">
          <cell r="C54">
            <v>164.7</v>
          </cell>
          <cell r="D54">
            <v>176.5</v>
          </cell>
        </row>
        <row r="55">
          <cell r="C55">
            <v>164.7</v>
          </cell>
          <cell r="D55">
            <v>176.6</v>
          </cell>
        </row>
        <row r="56">
          <cell r="C56">
            <v>165.8</v>
          </cell>
          <cell r="D56">
            <v>177.7</v>
          </cell>
        </row>
        <row r="57">
          <cell r="C57">
            <v>166</v>
          </cell>
          <cell r="D57">
            <v>177.9</v>
          </cell>
        </row>
        <row r="58">
          <cell r="C58">
            <v>166</v>
          </cell>
          <cell r="D58">
            <v>177.9</v>
          </cell>
        </row>
        <row r="59">
          <cell r="C59">
            <v>166</v>
          </cell>
          <cell r="D59">
            <v>178.4</v>
          </cell>
        </row>
        <row r="60">
          <cell r="C60">
            <v>166</v>
          </cell>
          <cell r="D60">
            <v>178.6</v>
          </cell>
        </row>
        <row r="61">
          <cell r="C61">
            <v>166</v>
          </cell>
          <cell r="D61">
            <v>178.7</v>
          </cell>
        </row>
        <row r="62">
          <cell r="C62">
            <v>166</v>
          </cell>
          <cell r="D62">
            <v>178.4</v>
          </cell>
        </row>
        <row r="63">
          <cell r="C63">
            <v>166</v>
          </cell>
          <cell r="D63">
            <v>178.5</v>
          </cell>
        </row>
        <row r="64">
          <cell r="C64">
            <v>166</v>
          </cell>
          <cell r="D64">
            <v>178.4</v>
          </cell>
        </row>
        <row r="65">
          <cell r="C65">
            <v>166</v>
          </cell>
          <cell r="D65">
            <v>178.5</v>
          </cell>
        </row>
        <row r="66">
          <cell r="C66">
            <v>166.4</v>
          </cell>
          <cell r="D66">
            <v>178.6</v>
          </cell>
        </row>
        <row r="67">
          <cell r="C67">
            <v>166.4</v>
          </cell>
          <cell r="D67">
            <v>178.7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Totals"/>
      <sheetName val="Trade POD"/>
      <sheetName val="TradeList"/>
      <sheetName val="COB"/>
      <sheetName val="Cholla"/>
      <sheetName val="Colorado"/>
      <sheetName val="Four Corners"/>
      <sheetName val="Idaho"/>
      <sheetName val="Jim Bridger"/>
      <sheetName val="Mid Columbia"/>
      <sheetName val="Mona"/>
      <sheetName val="PP-GC"/>
      <sheetName val="Palo Verde"/>
      <sheetName val="Path C(N)"/>
      <sheetName val="SP15"/>
      <sheetName val="Utah North"/>
      <sheetName val="Utah South"/>
      <sheetName val="West Main"/>
      <sheetName val="Wyoming NE"/>
      <sheetName val="Grid Mapping"/>
    </sheetNames>
    <sheetDataSet>
      <sheetData sheetId="0">
        <row r="34">
          <cell r="C34">
            <v>39814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s"/>
      <sheetName val="Exhibit 1"/>
      <sheetName val="Exhibit 2"/>
      <sheetName val="Quality Adj for Unit 4"/>
      <sheetName val="Lee Ranch Amendment Split"/>
      <sheetName val="Projected Inventory"/>
      <sheetName val="APS Counter Proposal EW 1"/>
      <sheetName val="APS Counter Proposal EW 2"/>
      <sheetName val="Projected Inventory (2)"/>
      <sheetName val="Sheet2"/>
      <sheetName val="BRIDGER FORECAST"/>
      <sheetName val="HAY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 (CB)"/>
      <sheetName val="DJ DETAIL"/>
      <sheetName val="DJ Pricing Detail"/>
      <sheetName val="DJ Pricing-Black Hills Base"/>
      <sheetName val="BNSF reopener at 1-1-14"/>
      <sheetName val="JT Boyd table"/>
      <sheetName val="GRAPH"/>
      <sheetName val="DJ FLLT"/>
      <sheetName val="DJ (FB)"/>
      <sheetName val="DJ (FB) YR2"/>
      <sheetName val="DJ (FB) Y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 Dollars"/>
      <sheetName val="Constant $ with O&amp;M Cost"/>
      <sheetName val="Constant Btu PAC Version"/>
      <sheetName val="Constant Btu"/>
      <sheetName val="APS Counter Proposal 2"/>
      <sheetName val="Sheet2"/>
      <sheetName val="Sheet3"/>
      <sheetName val="Analysis"/>
      <sheetName val="Analysi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s Required CF Sensitivity"/>
      <sheetName val="Price Proposal 50 50"/>
      <sheetName val="50 50 Range"/>
      <sheetName val="Price Proposal 40 30 30"/>
      <sheetName val="40 30 30 Range "/>
      <sheetName val="Indices - Summary"/>
      <sheetName val="PPI Industrial Commodities"/>
      <sheetName val="GDPIPD"/>
      <sheetName val="Other Indices -Detail"/>
      <sheetName val="P&amp;M Price Proposal $19.50 Hill"/>
      <sheetName val="P&amp;M Price Proposal $19.43 EVA"/>
      <sheetName val="P&amp;M Price Proposal $18.41"/>
      <sheetName val="P&amp;M Price Proposal June 4"/>
      <sheetName val="P&amp;M Equiv June 4 corrected"/>
      <sheetName val="P&amp;M Equiv Jun4 Tax corrected"/>
      <sheetName val="Power Curve 2 26"/>
      <sheetName val="McKinley Market"/>
      <sheetName val="Colowyo LS"/>
      <sheetName val="Us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3">
          <cell r="B63">
            <v>2000</v>
          </cell>
        </row>
        <row r="64">
          <cell r="B64">
            <v>1000000</v>
          </cell>
        </row>
        <row r="66">
          <cell r="B66">
            <v>9400</v>
          </cell>
        </row>
        <row r="67">
          <cell r="B67">
            <v>11300</v>
          </cell>
        </row>
        <row r="69">
          <cell r="B69">
            <v>9800</v>
          </cell>
        </row>
        <row r="70">
          <cell r="B70">
            <v>5.6000000000000001E-2</v>
          </cell>
        </row>
        <row r="71">
          <cell r="B71">
            <v>3000000</v>
          </cell>
        </row>
        <row r="72">
          <cell r="B72">
            <v>4.21</v>
          </cell>
        </row>
      </sheetData>
      <sheetData sheetId="14"/>
      <sheetData sheetId="15" refreshError="1">
        <row r="11">
          <cell r="C11">
            <v>23.25</v>
          </cell>
          <cell r="D11">
            <v>23.975000000000001</v>
          </cell>
          <cell r="E11">
            <v>21.95</v>
          </cell>
          <cell r="F11">
            <v>25.675000000000001</v>
          </cell>
          <cell r="G11">
            <v>25.6</v>
          </cell>
          <cell r="H11">
            <v>19.574999999999999</v>
          </cell>
          <cell r="I11">
            <v>16.399999999999999</v>
          </cell>
          <cell r="J11">
            <v>19.574999999999999</v>
          </cell>
          <cell r="K11">
            <v>18.375</v>
          </cell>
          <cell r="L11">
            <v>18.5</v>
          </cell>
        </row>
        <row r="12">
          <cell r="C12">
            <v>24</v>
          </cell>
          <cell r="D12">
            <v>24.75</v>
          </cell>
          <cell r="E12">
            <v>20.75</v>
          </cell>
          <cell r="F12">
            <v>25.5</v>
          </cell>
          <cell r="G12">
            <v>25.25</v>
          </cell>
          <cell r="H12">
            <v>17.25</v>
          </cell>
          <cell r="I12">
            <v>16.25</v>
          </cell>
          <cell r="J12">
            <v>16.5</v>
          </cell>
          <cell r="K12">
            <v>16.875</v>
          </cell>
          <cell r="L12">
            <v>17.5</v>
          </cell>
        </row>
        <row r="13">
          <cell r="C13">
            <v>23</v>
          </cell>
          <cell r="D13">
            <v>25.25</v>
          </cell>
          <cell r="E13">
            <v>18.75</v>
          </cell>
          <cell r="F13">
            <v>25.7</v>
          </cell>
          <cell r="G13">
            <v>25.25</v>
          </cell>
          <cell r="H13">
            <v>14.5</v>
          </cell>
          <cell r="I13">
            <v>15.25</v>
          </cell>
          <cell r="J13">
            <v>14</v>
          </cell>
          <cell r="K13">
            <v>18</v>
          </cell>
          <cell r="L13">
            <v>17.5</v>
          </cell>
        </row>
        <row r="14">
          <cell r="C14">
            <v>23.25</v>
          </cell>
          <cell r="D14">
            <v>30.75</v>
          </cell>
          <cell r="E14">
            <v>20.25</v>
          </cell>
          <cell r="F14">
            <v>30.75</v>
          </cell>
          <cell r="G14">
            <v>27.2</v>
          </cell>
          <cell r="H14">
            <v>15</v>
          </cell>
          <cell r="I14">
            <v>17.75</v>
          </cell>
          <cell r="J14">
            <v>14.875</v>
          </cell>
          <cell r="K14">
            <v>18.25</v>
          </cell>
          <cell r="L14">
            <v>17.5</v>
          </cell>
        </row>
        <row r="15">
          <cell r="C15">
            <v>33</v>
          </cell>
          <cell r="D15">
            <v>40.875</v>
          </cell>
          <cell r="E15">
            <v>27.125</v>
          </cell>
          <cell r="F15">
            <v>41.25</v>
          </cell>
          <cell r="G15">
            <v>39.125</v>
          </cell>
          <cell r="H15">
            <v>24</v>
          </cell>
          <cell r="I15">
            <v>21.7</v>
          </cell>
          <cell r="J15">
            <v>20</v>
          </cell>
          <cell r="K15">
            <v>23.75</v>
          </cell>
          <cell r="L15">
            <v>18.25</v>
          </cell>
        </row>
        <row r="16">
          <cell r="C16">
            <v>43</v>
          </cell>
          <cell r="D16">
            <v>46.25</v>
          </cell>
          <cell r="E16">
            <v>36.5</v>
          </cell>
          <cell r="F16">
            <v>46.25</v>
          </cell>
          <cell r="G16">
            <v>44.625</v>
          </cell>
          <cell r="H16">
            <v>28.5</v>
          </cell>
          <cell r="I16">
            <v>26.2</v>
          </cell>
          <cell r="J16">
            <v>26</v>
          </cell>
          <cell r="K16">
            <v>28.5</v>
          </cell>
          <cell r="L16">
            <v>29</v>
          </cell>
        </row>
        <row r="17">
          <cell r="C17">
            <v>35</v>
          </cell>
          <cell r="D17">
            <v>35.299999999999997</v>
          </cell>
          <cell r="E17">
            <v>32.625</v>
          </cell>
          <cell r="F17">
            <v>36</v>
          </cell>
          <cell r="G17">
            <v>35</v>
          </cell>
          <cell r="H17">
            <v>24.5</v>
          </cell>
          <cell r="I17">
            <v>22.7</v>
          </cell>
          <cell r="J17">
            <v>23.75</v>
          </cell>
          <cell r="K17">
            <v>23</v>
          </cell>
          <cell r="L17">
            <v>25.25</v>
          </cell>
        </row>
        <row r="18">
          <cell r="C18">
            <v>33.25</v>
          </cell>
          <cell r="D18">
            <v>29.75</v>
          </cell>
          <cell r="E18">
            <v>29.125</v>
          </cell>
          <cell r="F18">
            <v>32.25</v>
          </cell>
          <cell r="G18">
            <v>30.7</v>
          </cell>
          <cell r="H18">
            <v>26.25</v>
          </cell>
          <cell r="I18">
            <v>18.75</v>
          </cell>
          <cell r="J18">
            <v>25.25</v>
          </cell>
          <cell r="K18">
            <v>21</v>
          </cell>
          <cell r="L18">
            <v>23.7</v>
          </cell>
        </row>
        <row r="19">
          <cell r="C19">
            <v>32.5</v>
          </cell>
          <cell r="D19">
            <v>29.3</v>
          </cell>
          <cell r="E19">
            <v>30.25</v>
          </cell>
          <cell r="F19">
            <v>32.5</v>
          </cell>
          <cell r="G19">
            <v>29.6</v>
          </cell>
          <cell r="H19">
            <v>24.35</v>
          </cell>
          <cell r="I19">
            <v>19</v>
          </cell>
          <cell r="J19">
            <v>23.35</v>
          </cell>
          <cell r="K19">
            <v>21.2</v>
          </cell>
          <cell r="L19">
            <v>24.6</v>
          </cell>
        </row>
        <row r="20">
          <cell r="C20">
            <v>35</v>
          </cell>
          <cell r="D20">
            <v>31.3</v>
          </cell>
          <cell r="E20">
            <v>33.5</v>
          </cell>
          <cell r="F20">
            <v>32.35</v>
          </cell>
          <cell r="G20">
            <v>30.5</v>
          </cell>
          <cell r="H20">
            <v>26.75</v>
          </cell>
          <cell r="I20">
            <v>19.25</v>
          </cell>
          <cell r="J20">
            <v>25.75</v>
          </cell>
          <cell r="K20">
            <v>21.5</v>
          </cell>
          <cell r="L20">
            <v>25</v>
          </cell>
        </row>
        <row r="21">
          <cell r="C21">
            <v>33.5</v>
          </cell>
          <cell r="D21">
            <v>33</v>
          </cell>
          <cell r="E21">
            <v>32</v>
          </cell>
          <cell r="F21">
            <v>34.25</v>
          </cell>
          <cell r="G21">
            <v>34.4</v>
          </cell>
          <cell r="H21">
            <v>26.25</v>
          </cell>
          <cell r="I21">
            <v>21.25</v>
          </cell>
          <cell r="J21">
            <v>25.25</v>
          </cell>
          <cell r="K21">
            <v>22.75</v>
          </cell>
          <cell r="L21">
            <v>24.6</v>
          </cell>
        </row>
        <row r="22">
          <cell r="C22">
            <v>32</v>
          </cell>
          <cell r="D22">
            <v>31.75</v>
          </cell>
          <cell r="E22">
            <v>30.5</v>
          </cell>
          <cell r="F22">
            <v>33.25</v>
          </cell>
          <cell r="G22">
            <v>32.9</v>
          </cell>
          <cell r="H22">
            <v>24.167000000000002</v>
          </cell>
          <cell r="I22">
            <v>20.167000000000002</v>
          </cell>
          <cell r="J22">
            <v>23.375</v>
          </cell>
          <cell r="K22">
            <v>21.875</v>
          </cell>
          <cell r="L22">
            <v>22.283000000000001</v>
          </cell>
        </row>
        <row r="23">
          <cell r="C23">
            <v>31.68</v>
          </cell>
          <cell r="D23">
            <v>30.276</v>
          </cell>
          <cell r="E23">
            <v>29.707999999999998</v>
          </cell>
          <cell r="F23">
            <v>32.456000000000003</v>
          </cell>
          <cell r="G23">
            <v>32.399000000000001</v>
          </cell>
          <cell r="H23">
            <v>24.167000000000002</v>
          </cell>
          <cell r="I23">
            <v>20.167000000000002</v>
          </cell>
          <cell r="J23">
            <v>21.077000000000002</v>
          </cell>
          <cell r="K23">
            <v>21.875</v>
          </cell>
          <cell r="L23">
            <v>22.283000000000001</v>
          </cell>
        </row>
        <row r="24">
          <cell r="C24">
            <v>27.518000000000001</v>
          </cell>
          <cell r="D24">
            <v>29.716000000000001</v>
          </cell>
          <cell r="E24">
            <v>25.800999999999998</v>
          </cell>
          <cell r="F24">
            <v>31.007999999999999</v>
          </cell>
          <cell r="G24">
            <v>32.451000000000001</v>
          </cell>
          <cell r="H24">
            <v>18</v>
          </cell>
          <cell r="I24">
            <v>18.25</v>
          </cell>
          <cell r="J24">
            <v>17.75</v>
          </cell>
          <cell r="K24">
            <v>23.25</v>
          </cell>
          <cell r="L24">
            <v>15.75</v>
          </cell>
        </row>
        <row r="25">
          <cell r="C25">
            <v>25.594000000000001</v>
          </cell>
          <cell r="D25">
            <v>30.428999999999998</v>
          </cell>
          <cell r="E25">
            <v>23.302</v>
          </cell>
          <cell r="F25">
            <v>31.751999999999999</v>
          </cell>
          <cell r="G25">
            <v>30.181000000000001</v>
          </cell>
          <cell r="H25">
            <v>18</v>
          </cell>
          <cell r="I25">
            <v>18.25</v>
          </cell>
          <cell r="J25">
            <v>17.75</v>
          </cell>
          <cell r="K25">
            <v>23.25</v>
          </cell>
          <cell r="L25">
            <v>15.75</v>
          </cell>
        </row>
        <row r="26">
          <cell r="C26">
            <v>26.388000000000002</v>
          </cell>
          <cell r="D26">
            <v>34.729999999999997</v>
          </cell>
          <cell r="E26">
            <v>22.896999999999998</v>
          </cell>
          <cell r="F26">
            <v>36.24</v>
          </cell>
          <cell r="G26">
            <v>31.117999999999999</v>
          </cell>
          <cell r="H26">
            <v>18</v>
          </cell>
          <cell r="I26">
            <v>18.25</v>
          </cell>
          <cell r="J26">
            <v>17.75</v>
          </cell>
          <cell r="K26">
            <v>23.25</v>
          </cell>
          <cell r="L26">
            <v>15.75</v>
          </cell>
        </row>
        <row r="27">
          <cell r="C27">
            <v>41.142000000000003</v>
          </cell>
          <cell r="D27">
            <v>45.097999999999999</v>
          </cell>
          <cell r="E27">
            <v>35.991</v>
          </cell>
          <cell r="F27">
            <v>45.573</v>
          </cell>
          <cell r="G27">
            <v>42.651000000000003</v>
          </cell>
          <cell r="H27">
            <v>27.5</v>
          </cell>
          <cell r="I27">
            <v>25</v>
          </cell>
          <cell r="J27">
            <v>27</v>
          </cell>
          <cell r="K27">
            <v>27.5</v>
          </cell>
          <cell r="L27">
            <v>28.5</v>
          </cell>
        </row>
        <row r="28">
          <cell r="C28">
            <v>48.118000000000002</v>
          </cell>
          <cell r="D28">
            <v>52.55</v>
          </cell>
          <cell r="E28">
            <v>42.807000000000002</v>
          </cell>
          <cell r="F28">
            <v>53.103000000000002</v>
          </cell>
          <cell r="G28">
            <v>49.881999999999998</v>
          </cell>
          <cell r="H28">
            <v>27.5</v>
          </cell>
          <cell r="I28">
            <v>25</v>
          </cell>
          <cell r="J28">
            <v>27</v>
          </cell>
          <cell r="K28">
            <v>27.5</v>
          </cell>
          <cell r="L28">
            <v>28.5</v>
          </cell>
        </row>
        <row r="29">
          <cell r="C29">
            <v>45.74</v>
          </cell>
          <cell r="D29">
            <v>44.851999999999997</v>
          </cell>
          <cell r="E29">
            <v>41.201999999999998</v>
          </cell>
          <cell r="F29">
            <v>45.323999999999998</v>
          </cell>
          <cell r="G29">
            <v>47.417000000000002</v>
          </cell>
          <cell r="H29">
            <v>27.5</v>
          </cell>
          <cell r="I29">
            <v>25</v>
          </cell>
          <cell r="J29">
            <v>27</v>
          </cell>
          <cell r="K29">
            <v>27.5</v>
          </cell>
          <cell r="L29">
            <v>28.5</v>
          </cell>
        </row>
        <row r="30">
          <cell r="C30">
            <v>36.127000000000002</v>
          </cell>
          <cell r="D30">
            <v>36.750999999999998</v>
          </cell>
          <cell r="E30">
            <v>34.067</v>
          </cell>
          <cell r="F30">
            <v>42.875999999999998</v>
          </cell>
          <cell r="G30">
            <v>39.688000000000002</v>
          </cell>
          <cell r="H30">
            <v>24.5</v>
          </cell>
          <cell r="I30">
            <v>22.25</v>
          </cell>
          <cell r="J30">
            <v>23.75</v>
          </cell>
          <cell r="K30">
            <v>25</v>
          </cell>
          <cell r="L30">
            <v>24.5</v>
          </cell>
        </row>
        <row r="31">
          <cell r="C31">
            <v>32.915999999999997</v>
          </cell>
          <cell r="D31">
            <v>28.92</v>
          </cell>
          <cell r="E31">
            <v>31.402000000000001</v>
          </cell>
          <cell r="F31">
            <v>33.74</v>
          </cell>
          <cell r="G31">
            <v>36.159999999999997</v>
          </cell>
          <cell r="H31">
            <v>24.5</v>
          </cell>
          <cell r="I31">
            <v>22.25</v>
          </cell>
          <cell r="J31">
            <v>23.75</v>
          </cell>
          <cell r="K31">
            <v>25</v>
          </cell>
          <cell r="L31">
            <v>24.5</v>
          </cell>
        </row>
        <row r="32">
          <cell r="C32">
            <v>34.457000000000001</v>
          </cell>
          <cell r="D32">
            <v>28.829000000000001</v>
          </cell>
          <cell r="E32">
            <v>33.530999999999999</v>
          </cell>
          <cell r="F32">
            <v>33.633000000000003</v>
          </cell>
          <cell r="G32">
            <v>37.851999999999997</v>
          </cell>
          <cell r="H32">
            <v>24.5</v>
          </cell>
          <cell r="I32">
            <v>22.25</v>
          </cell>
          <cell r="J32">
            <v>23.75</v>
          </cell>
          <cell r="K32">
            <v>25</v>
          </cell>
          <cell r="L32">
            <v>24.5</v>
          </cell>
        </row>
        <row r="33">
          <cell r="C33">
            <v>32.317999999999998</v>
          </cell>
          <cell r="D33">
            <v>31.369</v>
          </cell>
          <cell r="E33">
            <v>31.321999999999999</v>
          </cell>
          <cell r="F33">
            <v>33.682000000000002</v>
          </cell>
          <cell r="G33">
            <v>33.207000000000001</v>
          </cell>
          <cell r="H33">
            <v>22.75</v>
          </cell>
          <cell r="I33">
            <v>23.25</v>
          </cell>
          <cell r="J33">
            <v>22.75</v>
          </cell>
          <cell r="K33">
            <v>24.5</v>
          </cell>
          <cell r="L33">
            <v>22</v>
          </cell>
        </row>
        <row r="34">
          <cell r="C34">
            <v>32.317999999999998</v>
          </cell>
          <cell r="D34">
            <v>31.369</v>
          </cell>
          <cell r="E34">
            <v>31.321999999999999</v>
          </cell>
          <cell r="F34">
            <v>33.682000000000002</v>
          </cell>
          <cell r="G34">
            <v>33.207000000000001</v>
          </cell>
          <cell r="H34">
            <v>22.75</v>
          </cell>
          <cell r="I34">
            <v>23.25</v>
          </cell>
          <cell r="J34">
            <v>22.75</v>
          </cell>
          <cell r="K34">
            <v>24.5</v>
          </cell>
          <cell r="L34">
            <v>22</v>
          </cell>
        </row>
        <row r="35">
          <cell r="C35">
            <v>32.317999999999998</v>
          </cell>
          <cell r="D35">
            <v>31.369</v>
          </cell>
          <cell r="E35">
            <v>31.321999999999999</v>
          </cell>
          <cell r="F35">
            <v>33.682000000000002</v>
          </cell>
          <cell r="G35">
            <v>33.207000000000001</v>
          </cell>
          <cell r="H35">
            <v>22.75</v>
          </cell>
          <cell r="I35">
            <v>23.25</v>
          </cell>
          <cell r="J35">
            <v>21.212</v>
          </cell>
          <cell r="K35">
            <v>24.5</v>
          </cell>
          <cell r="L35">
            <v>22</v>
          </cell>
        </row>
        <row r="36">
          <cell r="C36">
            <v>25.757999999999999</v>
          </cell>
          <cell r="D36">
            <v>29.565000000000001</v>
          </cell>
          <cell r="E36">
            <v>23.108000000000001</v>
          </cell>
          <cell r="F36">
            <v>30.486000000000001</v>
          </cell>
          <cell r="G36">
            <v>29.99</v>
          </cell>
          <cell r="H36">
            <v>18.25</v>
          </cell>
          <cell r="I36">
            <v>18.75</v>
          </cell>
          <cell r="J36">
            <v>18.75</v>
          </cell>
          <cell r="K36">
            <v>23</v>
          </cell>
          <cell r="L36">
            <v>18</v>
          </cell>
        </row>
        <row r="37">
          <cell r="C37">
            <v>25.757999999999999</v>
          </cell>
          <cell r="D37">
            <v>29.565000000000001</v>
          </cell>
          <cell r="E37">
            <v>23.108000000000001</v>
          </cell>
          <cell r="F37">
            <v>30.486000000000001</v>
          </cell>
          <cell r="G37">
            <v>29.99</v>
          </cell>
          <cell r="H37">
            <v>18.25</v>
          </cell>
          <cell r="I37">
            <v>18.75</v>
          </cell>
          <cell r="J37">
            <v>18.75</v>
          </cell>
          <cell r="K37">
            <v>23</v>
          </cell>
          <cell r="L37">
            <v>18</v>
          </cell>
        </row>
        <row r="38">
          <cell r="C38">
            <v>25.757999999999999</v>
          </cell>
          <cell r="D38">
            <v>29.565000000000001</v>
          </cell>
          <cell r="E38">
            <v>23.108000000000001</v>
          </cell>
          <cell r="F38">
            <v>30.486000000000001</v>
          </cell>
          <cell r="G38">
            <v>29.99</v>
          </cell>
          <cell r="H38">
            <v>18.25</v>
          </cell>
          <cell r="I38">
            <v>18.75</v>
          </cell>
          <cell r="J38">
            <v>18.75</v>
          </cell>
          <cell r="K38">
            <v>23</v>
          </cell>
          <cell r="L38">
            <v>18</v>
          </cell>
        </row>
        <row r="39">
          <cell r="C39">
            <v>46.01</v>
          </cell>
          <cell r="D39">
            <v>50.386000000000003</v>
          </cell>
          <cell r="E39">
            <v>42.042000000000002</v>
          </cell>
          <cell r="F39">
            <v>52.518000000000001</v>
          </cell>
          <cell r="G39">
            <v>50.110999999999997</v>
          </cell>
          <cell r="H39">
            <v>28.75</v>
          </cell>
          <cell r="I39">
            <v>26.5</v>
          </cell>
          <cell r="J39">
            <v>28</v>
          </cell>
          <cell r="K39">
            <v>28</v>
          </cell>
          <cell r="L39">
            <v>28.5</v>
          </cell>
        </row>
        <row r="40">
          <cell r="C40">
            <v>46.01</v>
          </cell>
          <cell r="D40">
            <v>50.386000000000003</v>
          </cell>
          <cell r="E40">
            <v>42.042000000000002</v>
          </cell>
          <cell r="F40">
            <v>52.518000000000001</v>
          </cell>
          <cell r="G40">
            <v>50.110999999999997</v>
          </cell>
          <cell r="H40">
            <v>28.75</v>
          </cell>
          <cell r="I40">
            <v>26.5</v>
          </cell>
          <cell r="J40">
            <v>28</v>
          </cell>
          <cell r="K40">
            <v>28</v>
          </cell>
          <cell r="L40">
            <v>28.5</v>
          </cell>
        </row>
        <row r="41">
          <cell r="C41">
            <v>46.01</v>
          </cell>
          <cell r="D41">
            <v>50.386000000000003</v>
          </cell>
          <cell r="E41">
            <v>42.042000000000002</v>
          </cell>
          <cell r="F41">
            <v>52.518000000000001</v>
          </cell>
          <cell r="G41">
            <v>50.110999999999997</v>
          </cell>
          <cell r="H41">
            <v>28.75</v>
          </cell>
          <cell r="I41">
            <v>26.5</v>
          </cell>
          <cell r="J41">
            <v>28</v>
          </cell>
          <cell r="K41">
            <v>28</v>
          </cell>
          <cell r="L41">
            <v>28.5</v>
          </cell>
        </row>
        <row r="42">
          <cell r="C42">
            <v>36.414000000000001</v>
          </cell>
          <cell r="D42">
            <v>35.555</v>
          </cell>
          <cell r="E42">
            <v>34.777999999999999</v>
          </cell>
          <cell r="F42">
            <v>38.838999999999999</v>
          </cell>
          <cell r="G42">
            <v>38.692</v>
          </cell>
          <cell r="H42">
            <v>26.25</v>
          </cell>
          <cell r="I42">
            <v>23</v>
          </cell>
          <cell r="J42">
            <v>25.25</v>
          </cell>
          <cell r="K42">
            <v>25</v>
          </cell>
          <cell r="L42">
            <v>25.25</v>
          </cell>
        </row>
        <row r="43">
          <cell r="C43">
            <v>36.414000000000001</v>
          </cell>
          <cell r="D43">
            <v>35.555</v>
          </cell>
          <cell r="E43">
            <v>34.777999999999999</v>
          </cell>
          <cell r="F43">
            <v>38.838999999999999</v>
          </cell>
          <cell r="G43">
            <v>38.692</v>
          </cell>
          <cell r="H43">
            <v>26.25</v>
          </cell>
          <cell r="I43">
            <v>23</v>
          </cell>
          <cell r="J43">
            <v>25.25</v>
          </cell>
          <cell r="K43">
            <v>25</v>
          </cell>
          <cell r="L43">
            <v>25.25</v>
          </cell>
        </row>
        <row r="44">
          <cell r="C44">
            <v>36.414000000000001</v>
          </cell>
          <cell r="D44">
            <v>35.555</v>
          </cell>
          <cell r="E44">
            <v>34.777999999999999</v>
          </cell>
          <cell r="F44">
            <v>38.838999999999999</v>
          </cell>
          <cell r="G44">
            <v>38.692</v>
          </cell>
          <cell r="H44">
            <v>26.25</v>
          </cell>
          <cell r="I44">
            <v>23</v>
          </cell>
          <cell r="J44">
            <v>25.25</v>
          </cell>
          <cell r="K44">
            <v>25</v>
          </cell>
          <cell r="L44">
            <v>25.25</v>
          </cell>
        </row>
        <row r="45">
          <cell r="C45">
            <v>31.391999999999999</v>
          </cell>
          <cell r="D45">
            <v>31.155000000000001</v>
          </cell>
          <cell r="E45">
            <v>31.797000000000001</v>
          </cell>
          <cell r="F45">
            <v>33.134999999999998</v>
          </cell>
          <cell r="G45">
            <v>34.292999999999999</v>
          </cell>
          <cell r="H45">
            <v>23.224</v>
          </cell>
          <cell r="I45">
            <v>23.783999999999999</v>
          </cell>
          <cell r="J45">
            <v>23.29</v>
          </cell>
          <cell r="K45">
            <v>25.109000000000002</v>
          </cell>
          <cell r="L45">
            <v>22.527999999999999</v>
          </cell>
        </row>
        <row r="46">
          <cell r="C46">
            <v>31.391999999999999</v>
          </cell>
          <cell r="D46">
            <v>31.155000000000001</v>
          </cell>
          <cell r="E46">
            <v>31.797000000000001</v>
          </cell>
          <cell r="F46">
            <v>33.134999999999998</v>
          </cell>
          <cell r="G46">
            <v>34.292999999999999</v>
          </cell>
          <cell r="H46">
            <v>23.224</v>
          </cell>
          <cell r="I46">
            <v>23.783999999999999</v>
          </cell>
          <cell r="J46">
            <v>23.29</v>
          </cell>
          <cell r="K46">
            <v>25.109000000000002</v>
          </cell>
          <cell r="L46">
            <v>22.527999999999999</v>
          </cell>
        </row>
      </sheetData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ctual NPC"/>
      <sheetName val="Check"/>
      <sheetName val="NPC $"/>
      <sheetName val="NPC MWh"/>
      <sheetName val="Camas"/>
      <sheetName val="Mid-C"/>
      <sheetName val="Acct Adj"/>
      <sheetName val="M Stnly Splt"/>
      <sheetName val="Sheet1"/>
      <sheetName val="Bookout"/>
      <sheetName val="BookRun $"/>
      <sheetName val="BookRun MWh"/>
      <sheetName val="Actual NPC - DEC11_2012 02 24"/>
    </sheetNames>
    <sheetDataSet>
      <sheetData sheetId="0">
        <row r="1">
          <cell r="L1" t="str">
            <v>Actual NPC - DEC11_2012 02 24</v>
          </cell>
        </row>
      </sheetData>
      <sheetData sheetId="1">
        <row r="1">
          <cell r="A1" t="str">
            <v>Actual Net Power Cost</v>
          </cell>
          <cell r="F1">
            <v>40544</v>
          </cell>
          <cell r="G1">
            <v>40575</v>
          </cell>
          <cell r="H1">
            <v>40603</v>
          </cell>
          <cell r="I1">
            <v>40634</v>
          </cell>
          <cell r="J1">
            <v>40664</v>
          </cell>
          <cell r="K1">
            <v>40695</v>
          </cell>
          <cell r="L1">
            <v>40725</v>
          </cell>
          <cell r="M1">
            <v>40756</v>
          </cell>
          <cell r="N1">
            <v>40787</v>
          </cell>
          <cell r="O1">
            <v>40817</v>
          </cell>
          <cell r="P1">
            <v>40848</v>
          </cell>
          <cell r="Q1">
            <v>40878</v>
          </cell>
        </row>
        <row r="8">
          <cell r="B8" t="str">
            <v>Long Term Firm Sales</v>
          </cell>
        </row>
        <row r="9">
          <cell r="C9" t="str">
            <v>Black Hills s27013/s28160</v>
          </cell>
          <cell r="F9">
            <v>1083840.3599999999</v>
          </cell>
          <cell r="G9">
            <v>1043876.5199999999</v>
          </cell>
          <cell r="H9">
            <v>1054027.08</v>
          </cell>
          <cell r="I9">
            <v>1059182.1599999999</v>
          </cell>
          <cell r="J9">
            <v>949605.65999999992</v>
          </cell>
          <cell r="K9">
            <v>924787.37999999989</v>
          </cell>
          <cell r="L9">
            <v>1033503.5399999999</v>
          </cell>
          <cell r="M9">
            <v>1060798.3799999999</v>
          </cell>
          <cell r="N9">
            <v>1067610.6599999999</v>
          </cell>
          <cell r="O9">
            <v>1087346.4600000002</v>
          </cell>
          <cell r="P9">
            <v>1070277.6599999999</v>
          </cell>
          <cell r="Q9">
            <v>1070551.98</v>
          </cell>
        </row>
        <row r="10">
          <cell r="C10" t="str">
            <v>BPA Wind s42818</v>
          </cell>
          <cell r="F10">
            <v>410079.14</v>
          </cell>
          <cell r="G10">
            <v>171072.83</v>
          </cell>
          <cell r="H10">
            <v>295423.17</v>
          </cell>
          <cell r="I10">
            <v>324943.62</v>
          </cell>
          <cell r="J10">
            <v>242140.58</v>
          </cell>
          <cell r="K10">
            <v>148768.49</v>
          </cell>
          <cell r="L10">
            <v>124641.9</v>
          </cell>
          <cell r="M10">
            <v>151028.07999999999</v>
          </cell>
          <cell r="N10">
            <v>324370.86</v>
          </cell>
          <cell r="O10">
            <v>311969.2</v>
          </cell>
          <cell r="P10">
            <v>326984.53999999998</v>
          </cell>
          <cell r="Q10">
            <v>238058.74</v>
          </cell>
        </row>
        <row r="11">
          <cell r="C11" t="str">
            <v>Hurricane Sale s393046</v>
          </cell>
          <cell r="F11">
            <v>1350</v>
          </cell>
          <cell r="G11">
            <v>1200</v>
          </cell>
          <cell r="H11">
            <v>1350</v>
          </cell>
          <cell r="I11">
            <v>1350</v>
          </cell>
          <cell r="J11">
            <v>1350</v>
          </cell>
          <cell r="K11">
            <v>1350</v>
          </cell>
          <cell r="L11">
            <v>1500</v>
          </cell>
          <cell r="M11">
            <v>1500</v>
          </cell>
          <cell r="N11">
            <v>1350</v>
          </cell>
          <cell r="O11">
            <v>1350</v>
          </cell>
          <cell r="P11">
            <v>1275</v>
          </cell>
          <cell r="Q11">
            <v>1275</v>
          </cell>
        </row>
        <row r="12">
          <cell r="C12" t="str">
            <v>LADWP (IPP Layoff)</v>
          </cell>
          <cell r="F12">
            <v>2379698</v>
          </cell>
          <cell r="G12">
            <v>2475403</v>
          </cell>
          <cell r="H12">
            <v>2444625</v>
          </cell>
          <cell r="I12">
            <v>2310845</v>
          </cell>
          <cell r="J12">
            <v>2417215.12</v>
          </cell>
          <cell r="K12">
            <v>2575100</v>
          </cell>
          <cell r="L12">
            <v>2621740</v>
          </cell>
          <cell r="M12">
            <v>2621780</v>
          </cell>
          <cell r="N12">
            <v>196237.77</v>
          </cell>
          <cell r="O12">
            <v>2619071</v>
          </cell>
          <cell r="P12">
            <v>2542484</v>
          </cell>
          <cell r="Q12">
            <v>2555399</v>
          </cell>
        </row>
        <row r="13">
          <cell r="C13" t="str">
            <v>NVE s811499</v>
          </cell>
          <cell r="F13">
            <v>0</v>
          </cell>
          <cell r="G13">
            <v>1310400</v>
          </cell>
          <cell r="H13">
            <v>2622754.5</v>
          </cell>
          <cell r="I13">
            <v>3121668</v>
          </cell>
          <cell r="J13">
            <v>2876538.54</v>
          </cell>
          <cell r="K13">
            <v>1401082.64</v>
          </cell>
          <cell r="L13">
            <v>748562.16</v>
          </cell>
          <cell r="M13">
            <v>976224</v>
          </cell>
          <cell r="N13">
            <v>2217641.54</v>
          </cell>
          <cell r="O13">
            <v>3391644</v>
          </cell>
          <cell r="P13">
            <v>3138841.68</v>
          </cell>
          <cell r="Q13">
            <v>3245741</v>
          </cell>
        </row>
        <row r="14">
          <cell r="C14" t="str">
            <v>Pacific Gas &amp; Electric s524491</v>
          </cell>
          <cell r="F14">
            <v>2169791.73</v>
          </cell>
          <cell r="G14">
            <v>1814316.25</v>
          </cell>
          <cell r="H14">
            <v>1500699.49</v>
          </cell>
          <cell r="I14">
            <v>1674926.33</v>
          </cell>
          <cell r="J14">
            <v>1365773.29</v>
          </cell>
          <cell r="K14">
            <v>1299305.98</v>
          </cell>
          <cell r="L14">
            <v>0</v>
          </cell>
          <cell r="M14">
            <v>0</v>
          </cell>
          <cell r="N14">
            <v>0</v>
          </cell>
          <cell r="O14">
            <v>2067484.17</v>
          </cell>
          <cell r="P14">
            <v>2334161.56</v>
          </cell>
          <cell r="Q14">
            <v>2394898.61</v>
          </cell>
        </row>
        <row r="15">
          <cell r="C15" t="str">
            <v>PSCO s100035</v>
          </cell>
          <cell r="F15">
            <v>1524944.88</v>
          </cell>
          <cell r="G15">
            <v>1413449.66</v>
          </cell>
          <cell r="H15">
            <v>1538287.18</v>
          </cell>
          <cell r="I15">
            <v>1479349.02</v>
          </cell>
          <cell r="J15">
            <v>1518041.69</v>
          </cell>
          <cell r="K15">
            <v>1467398.96</v>
          </cell>
          <cell r="L15">
            <v>1525292.94</v>
          </cell>
          <cell r="M15">
            <v>1871208.75</v>
          </cell>
          <cell r="N15">
            <v>1514677.11</v>
          </cell>
          <cell r="O15">
            <v>1535502.7</v>
          </cell>
          <cell r="P15">
            <v>1499072.42</v>
          </cell>
          <cell r="Q15">
            <v>1502669.04</v>
          </cell>
        </row>
        <row r="16">
          <cell r="C16" t="str">
            <v>SCE s513948</v>
          </cell>
          <cell r="F16">
            <v>1120000</v>
          </cell>
          <cell r="G16">
            <v>1016376</v>
          </cell>
          <cell r="H16">
            <v>870875.5</v>
          </cell>
          <cell r="I16">
            <v>1040556</v>
          </cell>
          <cell r="J16">
            <v>979068</v>
          </cell>
          <cell r="K16">
            <v>982696</v>
          </cell>
          <cell r="L16">
            <v>0</v>
          </cell>
          <cell r="M16">
            <v>0</v>
          </cell>
          <cell r="N16">
            <v>0</v>
          </cell>
          <cell r="O16">
            <v>1130548</v>
          </cell>
          <cell r="P16">
            <v>1049324</v>
          </cell>
          <cell r="Q16">
            <v>1083400</v>
          </cell>
        </row>
        <row r="17">
          <cell r="C17" t="str">
            <v>SMUD s24296</v>
          </cell>
          <cell r="F17">
            <v>488035.08999999997</v>
          </cell>
          <cell r="G17">
            <v>480860.95999999996</v>
          </cell>
          <cell r="H17">
            <v>191367.28000000003</v>
          </cell>
          <cell r="I17">
            <v>787606.3</v>
          </cell>
          <cell r="J17">
            <v>172679.5900000002</v>
          </cell>
          <cell r="K17">
            <v>-348761.07999999996</v>
          </cell>
          <cell r="L17">
            <v>280758.95999999996</v>
          </cell>
          <cell r="M17">
            <v>1263360.47</v>
          </cell>
          <cell r="N17">
            <v>1726883.77</v>
          </cell>
          <cell r="O17">
            <v>1783044.78</v>
          </cell>
          <cell r="P17">
            <v>1738199.6</v>
          </cell>
          <cell r="Q17">
            <v>1580884.12</v>
          </cell>
        </row>
        <row r="18">
          <cell r="C18" t="str">
            <v>UMPA II s45631</v>
          </cell>
          <cell r="F18">
            <v>592387.76</v>
          </cell>
          <cell r="G18">
            <v>520181.07999999996</v>
          </cell>
          <cell r="H18">
            <v>541439.94999999995</v>
          </cell>
          <cell r="I18">
            <v>580564.33000000007</v>
          </cell>
          <cell r="J18">
            <v>491061.36</v>
          </cell>
          <cell r="K18">
            <v>738837.04</v>
          </cell>
          <cell r="L18">
            <v>1620758.08</v>
          </cell>
          <cell r="M18">
            <v>1349053.56</v>
          </cell>
          <cell r="N18">
            <v>774583.84000000008</v>
          </cell>
          <cell r="O18">
            <v>588041.88</v>
          </cell>
          <cell r="P18">
            <v>538610.4</v>
          </cell>
          <cell r="Q18">
            <v>591411.67999999993</v>
          </cell>
        </row>
        <row r="20">
          <cell r="B20" t="str">
            <v>Total Long Term Firm Sales</v>
          </cell>
          <cell r="F20">
            <v>9770126.959999999</v>
          </cell>
          <cell r="G20">
            <v>10247136.299999999</v>
          </cell>
          <cell r="H20">
            <v>11060849.149999999</v>
          </cell>
          <cell r="I20">
            <v>12380990.76</v>
          </cell>
          <cell r="J20">
            <v>11013473.83</v>
          </cell>
          <cell r="K20">
            <v>9190565.4100000001</v>
          </cell>
          <cell r="L20">
            <v>7956757.5799999991</v>
          </cell>
          <cell r="M20">
            <v>9294953.2400000002</v>
          </cell>
          <cell r="N20">
            <v>7823355.5500000007</v>
          </cell>
          <cell r="O20">
            <v>14516002.189999999</v>
          </cell>
          <cell r="P20">
            <v>14239230.860000001</v>
          </cell>
          <cell r="Q20">
            <v>14264289.170000002</v>
          </cell>
        </row>
        <row r="21">
          <cell r="B21" t="str">
            <v>Total Short Term Firm Sales</v>
          </cell>
          <cell r="F21">
            <v>20180771.050000004</v>
          </cell>
          <cell r="G21">
            <v>15226648.490000002</v>
          </cell>
          <cell r="H21">
            <v>11155370.450000007</v>
          </cell>
          <cell r="I21">
            <v>15973632.460000001</v>
          </cell>
          <cell r="J21">
            <v>13474611.120000001</v>
          </cell>
          <cell r="K21">
            <v>12545813.769999994</v>
          </cell>
          <cell r="L21">
            <v>17779343.579999976</v>
          </cell>
          <cell r="M21">
            <v>23833761.879999999</v>
          </cell>
          <cell r="N21">
            <v>24710578.350000013</v>
          </cell>
          <cell r="O21">
            <v>20865493.460000005</v>
          </cell>
          <cell r="P21">
            <v>15869906.45999999</v>
          </cell>
          <cell r="Q21">
            <v>14991036.530000001</v>
          </cell>
        </row>
        <row r="22">
          <cell r="B22" t="str">
            <v>Total Secondary Sales</v>
          </cell>
          <cell r="F22">
            <v>167412.63000000268</v>
          </cell>
          <cell r="G22">
            <v>1591.4700000006706</v>
          </cell>
          <cell r="H22">
            <v>17778.510000001639</v>
          </cell>
          <cell r="I22">
            <v>80803.780000003055</v>
          </cell>
          <cell r="J22">
            <v>112.3899999987334</v>
          </cell>
          <cell r="K22">
            <v>4034.2700000014156</v>
          </cell>
          <cell r="L22">
            <v>-1476.179999999702</v>
          </cell>
          <cell r="M22">
            <v>758.5599999986589</v>
          </cell>
          <cell r="N22">
            <v>306.94999999552965</v>
          </cell>
          <cell r="O22">
            <v>1265.9600000046194</v>
          </cell>
          <cell r="P22">
            <v>456.08999999798834</v>
          </cell>
          <cell r="Q22">
            <v>97.209999997168779</v>
          </cell>
        </row>
        <row r="24">
          <cell r="F24">
            <v>30118310.640000004</v>
          </cell>
          <cell r="G24">
            <v>25475376.260000002</v>
          </cell>
          <cell r="H24">
            <v>22233998.110000007</v>
          </cell>
          <cell r="I24">
            <v>28435427.000000004</v>
          </cell>
          <cell r="J24">
            <v>24488197.34</v>
          </cell>
          <cell r="K24">
            <v>21740413.449999996</v>
          </cell>
          <cell r="L24">
            <v>25734624.979999974</v>
          </cell>
          <cell r="M24">
            <v>33129473.679999996</v>
          </cell>
          <cell r="N24">
            <v>32534240.850000009</v>
          </cell>
          <cell r="O24">
            <v>35382761.610000007</v>
          </cell>
          <cell r="P24">
            <v>30109593.409999989</v>
          </cell>
          <cell r="Q24">
            <v>29255422.91</v>
          </cell>
        </row>
        <row r="28">
          <cell r="B28" t="str">
            <v>Long Term Firm Purchases</v>
          </cell>
        </row>
        <row r="29">
          <cell r="C29" t="str">
            <v>APS Supplemental p27875</v>
          </cell>
          <cell r="F29">
            <v>151454.5</v>
          </cell>
          <cell r="G29">
            <v>102406.5</v>
          </cell>
          <cell r="H29">
            <v>59091.5</v>
          </cell>
          <cell r="I29">
            <v>33552</v>
          </cell>
          <cell r="J29">
            <v>112919</v>
          </cell>
          <cell r="K29">
            <v>44196</v>
          </cell>
          <cell r="L29">
            <v>32498</v>
          </cell>
          <cell r="M29">
            <v>4137</v>
          </cell>
          <cell r="N29">
            <v>7593</v>
          </cell>
          <cell r="O29">
            <v>21411</v>
          </cell>
          <cell r="P29">
            <v>10788</v>
          </cell>
          <cell r="Q29">
            <v>35251.5</v>
          </cell>
        </row>
        <row r="30">
          <cell r="C30" t="str">
            <v>Blanding Purchase p379174</v>
          </cell>
          <cell r="F30">
            <v>4104.1499999999996</v>
          </cell>
          <cell r="G30">
            <v>3288</v>
          </cell>
          <cell r="H30">
            <v>2519.5500000000002</v>
          </cell>
          <cell r="I30">
            <v>2246.92</v>
          </cell>
          <cell r="J30">
            <v>2343.6</v>
          </cell>
          <cell r="K30">
            <v>1908.67</v>
          </cell>
          <cell r="L30">
            <v>2328.37</v>
          </cell>
          <cell r="M30">
            <v>2128.42</v>
          </cell>
          <cell r="N30">
            <v>1932.38</v>
          </cell>
          <cell r="O30">
            <v>1889.02</v>
          </cell>
          <cell r="P30">
            <v>3278.92</v>
          </cell>
          <cell r="Q30">
            <v>3500.85</v>
          </cell>
        </row>
        <row r="31">
          <cell r="C31" t="str">
            <v>BPA Reserve Purchase</v>
          </cell>
          <cell r="F31">
            <v>17504</v>
          </cell>
          <cell r="G31">
            <v>18244</v>
          </cell>
          <cell r="H31">
            <v>16131</v>
          </cell>
          <cell r="I31">
            <v>24116</v>
          </cell>
          <cell r="J31">
            <v>20577</v>
          </cell>
          <cell r="K31">
            <v>25770</v>
          </cell>
          <cell r="L31">
            <v>21374</v>
          </cell>
          <cell r="M31">
            <v>21297</v>
          </cell>
          <cell r="N31">
            <v>12132</v>
          </cell>
          <cell r="O31">
            <v>18886</v>
          </cell>
          <cell r="P31">
            <v>19193</v>
          </cell>
          <cell r="Q31">
            <v>11680</v>
          </cell>
        </row>
        <row r="32">
          <cell r="C32" t="str">
            <v>Chehalis Station Service</v>
          </cell>
          <cell r="F32">
            <v>27915.07</v>
          </cell>
          <cell r="G32">
            <v>8502.24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 xml:space="preserve">Combine Hills Wind p160595 </v>
          </cell>
          <cell r="F33">
            <v>441953.61</v>
          </cell>
          <cell r="G33">
            <v>407469.87</v>
          </cell>
          <cell r="H33">
            <v>516959.05</v>
          </cell>
          <cell r="I33">
            <v>536356.68999999994</v>
          </cell>
          <cell r="J33">
            <v>437976.65</v>
          </cell>
          <cell r="K33">
            <v>502415.18</v>
          </cell>
          <cell r="L33">
            <v>346583.15</v>
          </cell>
          <cell r="M33">
            <v>396770.14</v>
          </cell>
          <cell r="N33">
            <v>189688.9</v>
          </cell>
          <cell r="O33">
            <v>357031.16</v>
          </cell>
          <cell r="P33">
            <v>486623.67</v>
          </cell>
          <cell r="Q33">
            <v>194705.44</v>
          </cell>
        </row>
        <row r="34">
          <cell r="C34" t="str">
            <v>Deseret Purchase p194277</v>
          </cell>
          <cell r="F34">
            <v>2884672.0999999996</v>
          </cell>
          <cell r="G34">
            <v>2700075.44</v>
          </cell>
          <cell r="H34">
            <v>2833883.3099999996</v>
          </cell>
          <cell r="I34">
            <v>2756422.4699999997</v>
          </cell>
          <cell r="J34">
            <v>2429829.8199999998</v>
          </cell>
          <cell r="K34">
            <v>2586262.3000000003</v>
          </cell>
          <cell r="L34">
            <v>2735327.3099999996</v>
          </cell>
          <cell r="M34">
            <v>2806726.4</v>
          </cell>
          <cell r="N34">
            <v>2719268.12</v>
          </cell>
          <cell r="O34">
            <v>2818309.07</v>
          </cell>
          <cell r="P34">
            <v>2778655.31</v>
          </cell>
          <cell r="Q34">
            <v>2824967.7600000002</v>
          </cell>
        </row>
        <row r="35">
          <cell r="C35" t="str">
            <v>Douglas PUD Settlement p38185</v>
          </cell>
          <cell r="F35">
            <v>90300.78</v>
          </cell>
          <cell r="G35">
            <v>149967.92000000001</v>
          </cell>
          <cell r="H35">
            <v>183728.75</v>
          </cell>
          <cell r="I35">
            <v>237721.55</v>
          </cell>
          <cell r="J35">
            <v>255863.82</v>
          </cell>
          <cell r="K35">
            <v>218505.61</v>
          </cell>
          <cell r="L35">
            <v>286383.81</v>
          </cell>
          <cell r="M35">
            <v>214433.3</v>
          </cell>
          <cell r="N35">
            <v>-216198.66</v>
          </cell>
          <cell r="O35">
            <v>111479.95</v>
          </cell>
          <cell r="P35">
            <v>86568.18</v>
          </cell>
          <cell r="Q35">
            <v>80385.16</v>
          </cell>
        </row>
        <row r="36">
          <cell r="C36" t="str">
            <v>Gemstate p99489</v>
          </cell>
          <cell r="F36">
            <v>-23559.96000000001</v>
          </cell>
          <cell r="G36">
            <v>228100</v>
          </cell>
          <cell r="H36">
            <v>237100</v>
          </cell>
          <cell r="I36">
            <v>228100</v>
          </cell>
          <cell r="J36">
            <v>228100</v>
          </cell>
          <cell r="K36">
            <v>228100</v>
          </cell>
          <cell r="L36">
            <v>228100</v>
          </cell>
          <cell r="M36">
            <v>238400</v>
          </cell>
          <cell r="N36">
            <v>228100</v>
          </cell>
          <cell r="O36">
            <v>252700</v>
          </cell>
          <cell r="P36">
            <v>124142.00000000001</v>
          </cell>
          <cell r="Q36">
            <v>233400</v>
          </cell>
        </row>
        <row r="37">
          <cell r="C37" t="str">
            <v>Georgia-Pacific Camas</v>
          </cell>
          <cell r="F37">
            <v>815323.52</v>
          </cell>
          <cell r="G37">
            <v>774919.64</v>
          </cell>
          <cell r="H37">
            <v>322600.96000000002</v>
          </cell>
          <cell r="I37">
            <v>476182.96</v>
          </cell>
          <cell r="J37">
            <v>725852.16000000003</v>
          </cell>
          <cell r="K37">
            <v>654338.08000000007</v>
          </cell>
          <cell r="L37">
            <v>525407.96000000008</v>
          </cell>
          <cell r="M37">
            <v>423256.24000000005</v>
          </cell>
          <cell r="N37">
            <v>314803.72000000003</v>
          </cell>
          <cell r="O37">
            <v>586604.48</v>
          </cell>
          <cell r="P37">
            <v>678044.84000000008</v>
          </cell>
          <cell r="Q37">
            <v>751764.20000000007</v>
          </cell>
        </row>
        <row r="38">
          <cell r="C38" t="str">
            <v>Grant County 10 aMW p66274</v>
          </cell>
          <cell r="F38">
            <v>509922</v>
          </cell>
          <cell r="G38">
            <v>399786</v>
          </cell>
          <cell r="H38">
            <v>438824</v>
          </cell>
          <cell r="I38">
            <v>494811</v>
          </cell>
          <cell r="J38">
            <v>564299</v>
          </cell>
          <cell r="K38">
            <v>606347</v>
          </cell>
          <cell r="L38">
            <v>699536</v>
          </cell>
          <cell r="M38">
            <v>726661</v>
          </cell>
          <cell r="N38">
            <v>547138</v>
          </cell>
          <cell r="O38">
            <v>470649</v>
          </cell>
          <cell r="P38">
            <v>405652</v>
          </cell>
          <cell r="Q38">
            <v>503910</v>
          </cell>
        </row>
        <row r="39">
          <cell r="C39" t="str">
            <v>Hermiston Purchase p99563</v>
          </cell>
          <cell r="F39">
            <v>8319015.1499999994</v>
          </cell>
          <cell r="G39">
            <v>7789548.3899999997</v>
          </cell>
          <cell r="H39">
            <v>8116660.3400000008</v>
          </cell>
          <cell r="I39">
            <v>6123489.6799999997</v>
          </cell>
          <cell r="J39">
            <v>5774417.9299999988</v>
          </cell>
          <cell r="K39">
            <v>7168548.3899999997</v>
          </cell>
          <cell r="L39">
            <v>1308661.6300000001</v>
          </cell>
          <cell r="M39">
            <v>10100948</v>
          </cell>
          <cell r="N39">
            <v>12568055.759999998</v>
          </cell>
          <cell r="O39">
            <v>9612503.5700000003</v>
          </cell>
          <cell r="P39">
            <v>9306293.2200000007</v>
          </cell>
          <cell r="Q39">
            <v>9794740.5300000012</v>
          </cell>
        </row>
        <row r="40">
          <cell r="C40" t="str">
            <v>Hurricane Purchase p393045</v>
          </cell>
          <cell r="F40">
            <v>14175</v>
          </cell>
          <cell r="G40">
            <v>15997.5</v>
          </cell>
          <cell r="H40">
            <v>13567.5</v>
          </cell>
          <cell r="I40">
            <v>10462.5</v>
          </cell>
          <cell r="J40">
            <v>8235</v>
          </cell>
          <cell r="K40">
            <v>7695</v>
          </cell>
          <cell r="L40">
            <v>10327.5</v>
          </cell>
          <cell r="M40">
            <v>15255</v>
          </cell>
          <cell r="N40">
            <v>16470</v>
          </cell>
          <cell r="O40">
            <v>10665</v>
          </cell>
          <cell r="P40">
            <v>8032.5</v>
          </cell>
          <cell r="Q40">
            <v>10462.5</v>
          </cell>
        </row>
        <row r="41">
          <cell r="C41" t="str">
            <v>LADWP p491303-4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IPP Purchase</v>
          </cell>
          <cell r="F42">
            <v>2379698</v>
          </cell>
          <cell r="G42">
            <v>2475403</v>
          </cell>
          <cell r="H42">
            <v>2444625</v>
          </cell>
          <cell r="I42">
            <v>2310845</v>
          </cell>
          <cell r="J42">
            <v>2417215.12</v>
          </cell>
          <cell r="K42">
            <v>2575100</v>
          </cell>
          <cell r="L42">
            <v>2621740</v>
          </cell>
          <cell r="M42">
            <v>2621780</v>
          </cell>
          <cell r="N42">
            <v>196237.77</v>
          </cell>
          <cell r="O42">
            <v>2619071</v>
          </cell>
          <cell r="P42">
            <v>2542484</v>
          </cell>
          <cell r="Q42">
            <v>2555399</v>
          </cell>
        </row>
        <row r="43">
          <cell r="C43" t="str">
            <v>Kennecott Generation Incentive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43069.22</v>
          </cell>
          <cell r="L43">
            <v>1181351.1599999999</v>
          </cell>
          <cell r="M43">
            <v>1456443.09</v>
          </cell>
          <cell r="N43">
            <v>387090.28</v>
          </cell>
          <cell r="O43">
            <v>191744.48</v>
          </cell>
          <cell r="P43">
            <v>0</v>
          </cell>
          <cell r="Q43">
            <v>0</v>
          </cell>
        </row>
        <row r="44">
          <cell r="C44" t="str">
            <v>MagCorp Reserves p510378</v>
          </cell>
          <cell r="F44">
            <v>405176.29</v>
          </cell>
          <cell r="G44">
            <v>369339.39</v>
          </cell>
          <cell r="H44">
            <v>400888.03</v>
          </cell>
          <cell r="I44">
            <v>414000.98</v>
          </cell>
          <cell r="J44">
            <v>440119.15</v>
          </cell>
          <cell r="K44">
            <v>423195.27</v>
          </cell>
          <cell r="L44">
            <v>467954.1</v>
          </cell>
          <cell r="M44">
            <v>467625.98</v>
          </cell>
          <cell r="N44">
            <v>446701.3</v>
          </cell>
          <cell r="O44">
            <v>472665.15</v>
          </cell>
          <cell r="P44">
            <v>474028.09</v>
          </cell>
          <cell r="Q44">
            <v>481064.21</v>
          </cell>
        </row>
        <row r="45">
          <cell r="C45" t="str">
            <v>Morgan Stanley p272153-6-8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510000</v>
          </cell>
          <cell r="L45">
            <v>510000</v>
          </cell>
          <cell r="M45">
            <v>510000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Morgan Stanley p272154-7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540000</v>
          </cell>
          <cell r="L46">
            <v>540000</v>
          </cell>
          <cell r="M46">
            <v>540000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Nucor p346856</v>
          </cell>
          <cell r="F47">
            <v>416500</v>
          </cell>
          <cell r="G47">
            <v>416500</v>
          </cell>
          <cell r="H47">
            <v>416500</v>
          </cell>
          <cell r="I47">
            <v>416500</v>
          </cell>
          <cell r="J47">
            <v>416500</v>
          </cell>
          <cell r="K47">
            <v>416500</v>
          </cell>
          <cell r="L47">
            <v>416500</v>
          </cell>
          <cell r="M47">
            <v>416500</v>
          </cell>
          <cell r="N47">
            <v>416500</v>
          </cell>
          <cell r="O47">
            <v>416500</v>
          </cell>
          <cell r="P47">
            <v>416500</v>
          </cell>
          <cell r="Q47">
            <v>416500</v>
          </cell>
        </row>
        <row r="48">
          <cell r="C48" t="str">
            <v>P4 Production p137215/p145258</v>
          </cell>
          <cell r="F48">
            <v>1466279.92</v>
          </cell>
          <cell r="G48">
            <v>1451352.56</v>
          </cell>
          <cell r="H48">
            <v>1415880</v>
          </cell>
          <cell r="I48">
            <v>1449425.5299999998</v>
          </cell>
          <cell r="J48">
            <v>1415879.98</v>
          </cell>
          <cell r="K48">
            <v>1415880.0099999998</v>
          </cell>
          <cell r="L48">
            <v>1415880</v>
          </cell>
          <cell r="M48">
            <v>1415880</v>
          </cell>
          <cell r="N48">
            <v>1415880</v>
          </cell>
          <cell r="O48">
            <v>1415880</v>
          </cell>
          <cell r="P48">
            <v>1415880</v>
          </cell>
          <cell r="Q48">
            <v>1415880</v>
          </cell>
        </row>
        <row r="49">
          <cell r="C49" t="str">
            <v>PGE Cove p83984</v>
          </cell>
          <cell r="F49">
            <v>10000</v>
          </cell>
          <cell r="G49">
            <v>10000</v>
          </cell>
          <cell r="H49">
            <v>10000</v>
          </cell>
          <cell r="I49">
            <v>37747.519999999997</v>
          </cell>
          <cell r="J49">
            <v>35000</v>
          </cell>
          <cell r="K49">
            <v>35000</v>
          </cell>
          <cell r="L49">
            <v>35000</v>
          </cell>
          <cell r="M49">
            <v>35000</v>
          </cell>
          <cell r="N49">
            <v>35000</v>
          </cell>
          <cell r="O49">
            <v>35000</v>
          </cell>
          <cell r="P49">
            <v>35000</v>
          </cell>
          <cell r="Q49">
            <v>35000</v>
          </cell>
        </row>
        <row r="50">
          <cell r="C50" t="str">
            <v>Rock River Wind p100371</v>
          </cell>
          <cell r="F50">
            <v>676773.9</v>
          </cell>
          <cell r="G50">
            <v>346401.88</v>
          </cell>
          <cell r="H50">
            <v>617770.66</v>
          </cell>
          <cell r="I50">
            <v>569375.93999999994</v>
          </cell>
          <cell r="J50">
            <v>422644.86</v>
          </cell>
          <cell r="K50">
            <v>263687.36</v>
          </cell>
          <cell r="L50">
            <v>187880.79</v>
          </cell>
          <cell r="M50">
            <v>221689.68</v>
          </cell>
          <cell r="N50">
            <v>263314.82</v>
          </cell>
          <cell r="O50">
            <v>558891.6</v>
          </cell>
          <cell r="P50">
            <v>368885.56</v>
          </cell>
          <cell r="Q50">
            <v>330762.3</v>
          </cell>
        </row>
        <row r="51">
          <cell r="C51" t="str">
            <v>Roseburg Forest Products p312292</v>
          </cell>
          <cell r="F51">
            <v>835033.3</v>
          </cell>
          <cell r="G51">
            <v>694153.15</v>
          </cell>
          <cell r="H51">
            <v>756574.86</v>
          </cell>
          <cell r="I51">
            <v>733193.91</v>
          </cell>
          <cell r="J51">
            <v>796744.1</v>
          </cell>
          <cell r="K51">
            <v>817013.79</v>
          </cell>
          <cell r="L51">
            <v>769036.39</v>
          </cell>
          <cell r="M51">
            <v>39864.559999999998</v>
          </cell>
          <cell r="N51">
            <v>41021.57</v>
          </cell>
          <cell r="O51">
            <v>0</v>
          </cell>
          <cell r="P51">
            <v>7882.61</v>
          </cell>
          <cell r="Q51">
            <v>1301.47</v>
          </cell>
        </row>
        <row r="52">
          <cell r="C52" t="str">
            <v>Small Purchases east</v>
          </cell>
          <cell r="F52">
            <v>71306.06</v>
          </cell>
          <cell r="G52">
            <v>63985.24</v>
          </cell>
          <cell r="H52">
            <v>64817.120000000003</v>
          </cell>
          <cell r="I52">
            <v>55286.920000000006</v>
          </cell>
          <cell r="J52">
            <v>50332.01</v>
          </cell>
          <cell r="K52">
            <v>40632.620000000003</v>
          </cell>
          <cell r="L52">
            <v>4798.46</v>
          </cell>
          <cell r="M52">
            <v>4629.47</v>
          </cell>
          <cell r="N52">
            <v>6582.2899999999991</v>
          </cell>
          <cell r="O52">
            <v>5303.7000000000007</v>
          </cell>
          <cell r="P52">
            <v>13666.640000000001</v>
          </cell>
          <cell r="Q52">
            <v>10834.07</v>
          </cell>
        </row>
        <row r="53">
          <cell r="C53" t="str">
            <v>Small Purchases west</v>
          </cell>
          <cell r="F53">
            <v>9.84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0.28999999999999998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Three Buttes Wind p460457</v>
          </cell>
          <cell r="F54">
            <v>2758935.3</v>
          </cell>
          <cell r="G54">
            <v>2403173.7400000002</v>
          </cell>
          <cell r="H54">
            <v>2287415.02</v>
          </cell>
          <cell r="I54">
            <v>1844151.76</v>
          </cell>
          <cell r="J54">
            <v>1748285.88</v>
          </cell>
          <cell r="K54">
            <v>1451603.12</v>
          </cell>
          <cell r="L54">
            <v>1138013.3600000001</v>
          </cell>
          <cell r="M54">
            <v>1195446.1200000001</v>
          </cell>
          <cell r="N54">
            <v>961147</v>
          </cell>
          <cell r="O54">
            <v>1671432.4</v>
          </cell>
          <cell r="P54">
            <v>2730802.69</v>
          </cell>
          <cell r="Q54">
            <v>2711870.04</v>
          </cell>
        </row>
        <row r="55">
          <cell r="C55" t="str">
            <v>Tri-State Purchase p27057</v>
          </cell>
          <cell r="F55">
            <v>801124.98</v>
          </cell>
          <cell r="G55">
            <v>763446.66</v>
          </cell>
          <cell r="H55">
            <v>795940.56</v>
          </cell>
          <cell r="I55">
            <v>811153.06</v>
          </cell>
          <cell r="J55">
            <v>714815.34</v>
          </cell>
          <cell r="K55">
            <v>773766.82000000007</v>
          </cell>
          <cell r="L55">
            <v>771649.24</v>
          </cell>
          <cell r="M55">
            <v>793749.96</v>
          </cell>
          <cell r="N55">
            <v>718393.32000000007</v>
          </cell>
          <cell r="O55">
            <v>749962.3</v>
          </cell>
          <cell r="P55">
            <v>720778.64</v>
          </cell>
          <cell r="Q55">
            <v>835614.76</v>
          </cell>
        </row>
        <row r="56">
          <cell r="C56" t="str">
            <v>Top of the World Wind p522807</v>
          </cell>
          <cell r="F56">
            <v>5081993.4000000004</v>
          </cell>
          <cell r="G56">
            <v>4481228.4000000004</v>
          </cell>
          <cell r="H56">
            <v>4636374.5999999996</v>
          </cell>
          <cell r="I56">
            <v>3918763.2</v>
          </cell>
          <cell r="J56">
            <v>3620086.8</v>
          </cell>
          <cell r="K56">
            <v>3035544.6</v>
          </cell>
          <cell r="L56">
            <v>2375736</v>
          </cell>
          <cell r="M56">
            <v>2575940.4</v>
          </cell>
          <cell r="N56">
            <v>2071139.4</v>
          </cell>
          <cell r="O56">
            <v>3275995.8</v>
          </cell>
          <cell r="P56">
            <v>5406865.2000000002</v>
          </cell>
          <cell r="Q56">
            <v>4759920</v>
          </cell>
        </row>
        <row r="57">
          <cell r="C57" t="str">
            <v>West Valley Toll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1105459.42</v>
          </cell>
          <cell r="N57">
            <v>1225484.6000000001</v>
          </cell>
          <cell r="O57">
            <v>730874.45</v>
          </cell>
          <cell r="P57">
            <v>1332749.9100000001</v>
          </cell>
          <cell r="Q57">
            <v>1258390.8500000001</v>
          </cell>
        </row>
        <row r="58">
          <cell r="C58" t="str">
            <v>Wolverine Creek Wind p244520</v>
          </cell>
          <cell r="F58">
            <v>652624.56999999995</v>
          </cell>
          <cell r="G58">
            <v>1007292.27</v>
          </cell>
          <cell r="H58">
            <v>1383099.5</v>
          </cell>
          <cell r="I58">
            <v>1176818.8600000001</v>
          </cell>
          <cell r="J58">
            <v>1005936.08</v>
          </cell>
          <cell r="K58">
            <v>1011651.89</v>
          </cell>
          <cell r="L58">
            <v>891312.1</v>
          </cell>
          <cell r="M58">
            <v>611931.85</v>
          </cell>
          <cell r="N58">
            <v>492278.79</v>
          </cell>
          <cell r="O58">
            <v>1019606.5</v>
          </cell>
          <cell r="P58">
            <v>1180487.8700000001</v>
          </cell>
          <cell r="Q58">
            <v>610553.96</v>
          </cell>
        </row>
        <row r="60">
          <cell r="B60" t="str">
            <v>Sub Total Long Term Firm Purchases</v>
          </cell>
          <cell r="F60">
            <v>28808235.479999997</v>
          </cell>
          <cell r="G60">
            <v>27080581.789999995</v>
          </cell>
          <cell r="H60">
            <v>27970951.310000002</v>
          </cell>
          <cell r="I60">
            <v>24660724.449999999</v>
          </cell>
          <cell r="J60">
            <v>23643973.299999997</v>
          </cell>
          <cell r="K60">
            <v>25396730.930000003</v>
          </cell>
          <cell r="L60">
            <v>19523379.330000002</v>
          </cell>
          <cell r="M60">
            <v>28961953.030000001</v>
          </cell>
          <cell r="N60">
            <v>25065754.649999999</v>
          </cell>
          <cell r="O60">
            <v>27425055.629999999</v>
          </cell>
          <cell r="P60">
            <v>30553282.850000001</v>
          </cell>
          <cell r="Q60">
            <v>29867858.600000005</v>
          </cell>
        </row>
        <row r="62">
          <cell r="B62" t="str">
            <v>Seasonal Purchased Power</v>
          </cell>
        </row>
        <row r="64">
          <cell r="B64" t="str">
            <v>Sub Total Seasonal Purchased Power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6">
          <cell r="B66" t="str">
            <v>Qualifying Facilities</v>
          </cell>
        </row>
        <row r="67">
          <cell r="C67" t="str">
            <v>QF California</v>
          </cell>
          <cell r="F67">
            <v>601086.78999999992</v>
          </cell>
          <cell r="G67">
            <v>459981.81</v>
          </cell>
          <cell r="H67">
            <v>809136.37999999989</v>
          </cell>
          <cell r="I67">
            <v>1124681.2699999998</v>
          </cell>
          <cell r="J67">
            <v>1146291.46</v>
          </cell>
          <cell r="K67">
            <v>1192703.58</v>
          </cell>
          <cell r="L67">
            <v>497929.37</v>
          </cell>
          <cell r="M67">
            <v>288775.66000000003</v>
          </cell>
          <cell r="N67">
            <v>245812.19</v>
          </cell>
          <cell r="O67">
            <v>261447.63</v>
          </cell>
          <cell r="P67">
            <v>256559.38999999998</v>
          </cell>
          <cell r="Q67">
            <v>223799.92</v>
          </cell>
        </row>
        <row r="68">
          <cell r="C68" t="str">
            <v>QF Idaho</v>
          </cell>
          <cell r="F68">
            <v>270042.7</v>
          </cell>
          <cell r="G68">
            <v>242410.16000000003</v>
          </cell>
          <cell r="H68">
            <v>292161.17000000004</v>
          </cell>
          <cell r="I68">
            <v>344024.92</v>
          </cell>
          <cell r="J68">
            <v>443707.63999999996</v>
          </cell>
          <cell r="K68">
            <v>608736.1</v>
          </cell>
          <cell r="L68">
            <v>624279.06000000006</v>
          </cell>
          <cell r="M68">
            <v>610962.67999999993</v>
          </cell>
          <cell r="N68">
            <v>539871.84000000008</v>
          </cell>
          <cell r="O68">
            <v>544500.79999999993</v>
          </cell>
          <cell r="P68">
            <v>470887.20999999996</v>
          </cell>
          <cell r="Q68">
            <v>366756.17</v>
          </cell>
        </row>
        <row r="69">
          <cell r="C69" t="str">
            <v>QF Oregon</v>
          </cell>
          <cell r="F69">
            <v>1876448.5899999999</v>
          </cell>
          <cell r="G69">
            <v>1107681.6400000004</v>
          </cell>
          <cell r="H69">
            <v>1616074.4300000002</v>
          </cell>
          <cell r="I69">
            <v>2173928.8899999997</v>
          </cell>
          <cell r="J69">
            <v>2214425.67</v>
          </cell>
          <cell r="K69">
            <v>2099713.92</v>
          </cell>
          <cell r="L69">
            <v>1583095.4400000002</v>
          </cell>
          <cell r="M69">
            <v>1408250.37</v>
          </cell>
          <cell r="N69">
            <v>1357862.2700000003</v>
          </cell>
          <cell r="O69">
            <v>1149904.8000000003</v>
          </cell>
          <cell r="P69">
            <v>1422158.46</v>
          </cell>
          <cell r="Q69">
            <v>1602237.46</v>
          </cell>
        </row>
        <row r="70">
          <cell r="C70" t="str">
            <v>QF Utah</v>
          </cell>
          <cell r="F70">
            <v>104751.82</v>
          </cell>
          <cell r="G70">
            <v>89184.75</v>
          </cell>
          <cell r="H70">
            <v>123297.8</v>
          </cell>
          <cell r="I70">
            <v>121119.07</v>
          </cell>
          <cell r="J70">
            <v>122382.3</v>
          </cell>
          <cell r="K70">
            <v>113464.75</v>
          </cell>
          <cell r="L70">
            <v>111981.69</v>
          </cell>
          <cell r="M70">
            <v>116033.60000000001</v>
          </cell>
          <cell r="N70">
            <v>127230.82999999999</v>
          </cell>
          <cell r="O70">
            <v>148381.91</v>
          </cell>
          <cell r="P70">
            <v>131947.19999999998</v>
          </cell>
          <cell r="Q70">
            <v>86855.749999999985</v>
          </cell>
        </row>
        <row r="71">
          <cell r="C71" t="str">
            <v>QF Washington</v>
          </cell>
          <cell r="F71">
            <v>207880.4</v>
          </cell>
          <cell r="G71">
            <v>172016.02</v>
          </cell>
          <cell r="H71">
            <v>222501.92999999996</v>
          </cell>
          <cell r="I71">
            <v>209260.15999999997</v>
          </cell>
          <cell r="J71">
            <v>205610.24000000002</v>
          </cell>
          <cell r="K71">
            <v>234688.8</v>
          </cell>
          <cell r="L71">
            <v>317283.56000000006</v>
          </cell>
          <cell r="M71">
            <v>327824.77</v>
          </cell>
          <cell r="N71">
            <v>311666.97000000003</v>
          </cell>
          <cell r="O71">
            <v>196929.64</v>
          </cell>
          <cell r="P71">
            <v>170989</v>
          </cell>
          <cell r="Q71">
            <v>181683.88</v>
          </cell>
        </row>
        <row r="72">
          <cell r="C72" t="str">
            <v>QF Wyoming</v>
          </cell>
          <cell r="F72">
            <v>17651.48</v>
          </cell>
          <cell r="G72">
            <v>16055.59</v>
          </cell>
          <cell r="H72">
            <v>17701.88</v>
          </cell>
          <cell r="I72">
            <v>28137.279999999999</v>
          </cell>
          <cell r="J72">
            <v>114207.64000000001</v>
          </cell>
          <cell r="K72">
            <v>114671.19</v>
          </cell>
          <cell r="L72">
            <v>126444.18000000001</v>
          </cell>
          <cell r="M72">
            <v>127527.39</v>
          </cell>
          <cell r="N72">
            <v>120679.59</v>
          </cell>
          <cell r="O72">
            <v>54613.15</v>
          </cell>
          <cell r="P72">
            <v>17086.3</v>
          </cell>
          <cell r="Q72">
            <v>17162.489999999998</v>
          </cell>
        </row>
        <row r="73">
          <cell r="C73" t="str">
            <v>Biomass p234159 QF</v>
          </cell>
          <cell r="F73">
            <v>2549574.71</v>
          </cell>
          <cell r="G73">
            <v>2555913.21</v>
          </cell>
          <cell r="H73">
            <v>2556161.9</v>
          </cell>
          <cell r="I73">
            <v>2097598.35</v>
          </cell>
          <cell r="J73">
            <v>2097598.35</v>
          </cell>
          <cell r="K73">
            <v>2097598.35</v>
          </cell>
          <cell r="L73">
            <v>2033278.35</v>
          </cell>
          <cell r="M73">
            <v>2431154.8199999998</v>
          </cell>
          <cell r="N73">
            <v>2535967.48</v>
          </cell>
          <cell r="O73">
            <v>2031978.98</v>
          </cell>
          <cell r="P73">
            <v>1821412.41</v>
          </cell>
          <cell r="Q73">
            <v>1297750.48</v>
          </cell>
        </row>
        <row r="74">
          <cell r="C74" t="str">
            <v>Chevron Wind p499335 QF</v>
          </cell>
          <cell r="F74">
            <v>292543.37</v>
          </cell>
          <cell r="G74">
            <v>320124.15000000002</v>
          </cell>
          <cell r="H74">
            <v>338866.51</v>
          </cell>
          <cell r="I74">
            <v>185613.94</v>
          </cell>
          <cell r="J74">
            <v>168190.95</v>
          </cell>
          <cell r="K74">
            <v>163836.31</v>
          </cell>
          <cell r="L74">
            <v>196628.29</v>
          </cell>
          <cell r="M74">
            <v>180200.35</v>
          </cell>
          <cell r="N74">
            <v>118788.72</v>
          </cell>
          <cell r="O74">
            <v>199120.37</v>
          </cell>
          <cell r="P74">
            <v>318824.51</v>
          </cell>
          <cell r="Q74">
            <v>241612.7</v>
          </cell>
        </row>
        <row r="75">
          <cell r="C75" t="str">
            <v>DCFP p316701 QF</v>
          </cell>
          <cell r="F75">
            <v>1726</v>
          </cell>
          <cell r="G75">
            <v>0</v>
          </cell>
          <cell r="H75">
            <v>1419.56</v>
          </cell>
          <cell r="I75">
            <v>2624.21</v>
          </cell>
          <cell r="J75">
            <v>6348.47</v>
          </cell>
          <cell r="K75">
            <v>2831.24</v>
          </cell>
          <cell r="L75">
            <v>2096.19</v>
          </cell>
          <cell r="M75">
            <v>783.26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Evergreen BioPower p351030 QF</v>
          </cell>
          <cell r="F76">
            <v>176880.7</v>
          </cell>
          <cell r="G76">
            <v>197241.84</v>
          </cell>
          <cell r="H76">
            <v>174566.48</v>
          </cell>
          <cell r="I76">
            <v>169830.86</v>
          </cell>
          <cell r="J76">
            <v>207450.39</v>
          </cell>
          <cell r="K76">
            <v>227287.9</v>
          </cell>
          <cell r="L76">
            <v>248233.45</v>
          </cell>
          <cell r="M76">
            <v>140346.14000000001</v>
          </cell>
          <cell r="N76">
            <v>201752.87</v>
          </cell>
          <cell r="O76">
            <v>231812.53</v>
          </cell>
          <cell r="P76">
            <v>187813.35</v>
          </cell>
          <cell r="Q76">
            <v>214563.65</v>
          </cell>
        </row>
        <row r="77">
          <cell r="C77" t="str">
            <v>ExxonMobil p255042 QF</v>
          </cell>
          <cell r="F77">
            <v>4396661.8</v>
          </cell>
          <cell r="G77">
            <v>3887037.29</v>
          </cell>
          <cell r="H77">
            <v>3537609.76</v>
          </cell>
          <cell r="I77">
            <v>1720130.62</v>
          </cell>
          <cell r="J77">
            <v>1420755.84</v>
          </cell>
          <cell r="K77">
            <v>1427608.44</v>
          </cell>
          <cell r="L77">
            <v>2348640.5299999998</v>
          </cell>
          <cell r="M77">
            <v>57808.13</v>
          </cell>
          <cell r="N77">
            <v>1835657.91</v>
          </cell>
          <cell r="O77">
            <v>2093342.46</v>
          </cell>
          <cell r="P77">
            <v>2543380.4900000002</v>
          </cell>
          <cell r="Q77">
            <v>3950426.62</v>
          </cell>
        </row>
        <row r="78">
          <cell r="C78" t="str">
            <v>Kennecott Smelter QF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535269.31000000006</v>
          </cell>
          <cell r="M78">
            <v>362644.52</v>
          </cell>
          <cell r="N78">
            <v>477565.45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Mountain Wind 1 p367721 QF</v>
          </cell>
          <cell r="F79">
            <v>1647046.48</v>
          </cell>
          <cell r="G79">
            <v>1221909.72</v>
          </cell>
          <cell r="H79">
            <v>967499.88</v>
          </cell>
          <cell r="I79">
            <v>955533.97</v>
          </cell>
          <cell r="J79">
            <v>689752.15</v>
          </cell>
          <cell r="K79">
            <v>562410.86</v>
          </cell>
          <cell r="L79">
            <v>401781.91</v>
          </cell>
          <cell r="M79">
            <v>589772.49</v>
          </cell>
          <cell r="N79">
            <v>372744.24</v>
          </cell>
          <cell r="O79">
            <v>896865.33</v>
          </cell>
          <cell r="P79">
            <v>887016.34</v>
          </cell>
          <cell r="Q79">
            <v>1175233.57</v>
          </cell>
        </row>
        <row r="80">
          <cell r="C80" t="str">
            <v>Mountain Wind 2 p398449 QF</v>
          </cell>
          <cell r="F80">
            <v>2269998.4300000002</v>
          </cell>
          <cell r="G80">
            <v>1704222.78</v>
          </cell>
          <cell r="H80">
            <v>1433058.88</v>
          </cell>
          <cell r="I80">
            <v>1313594</v>
          </cell>
          <cell r="J80">
            <v>1065715.1200000001</v>
          </cell>
          <cell r="K80">
            <v>988495.6</v>
          </cell>
          <cell r="L80">
            <v>735250.16</v>
          </cell>
          <cell r="M80">
            <v>976627.21</v>
          </cell>
          <cell r="N80">
            <v>582362.4</v>
          </cell>
          <cell r="O80">
            <v>1272966.49</v>
          </cell>
          <cell r="P80">
            <v>1389201.46</v>
          </cell>
          <cell r="Q80">
            <v>1707628.24</v>
          </cell>
        </row>
        <row r="81">
          <cell r="C81" t="str">
            <v>Oregon Wind Farm QF</v>
          </cell>
          <cell r="F81">
            <v>723131.41</v>
          </cell>
          <cell r="G81">
            <v>783621.21</v>
          </cell>
          <cell r="H81">
            <v>822954.41000000015</v>
          </cell>
          <cell r="I81">
            <v>1274457.4500000002</v>
          </cell>
          <cell r="J81">
            <v>1185360.29</v>
          </cell>
          <cell r="K81">
            <v>1444331.72</v>
          </cell>
          <cell r="L81">
            <v>999842.2</v>
          </cell>
          <cell r="M81">
            <v>928128.31</v>
          </cell>
          <cell r="N81">
            <v>567217.64</v>
          </cell>
          <cell r="O81">
            <v>822131.86</v>
          </cell>
          <cell r="P81">
            <v>924702.03999999992</v>
          </cell>
          <cell r="Q81">
            <v>396793.18</v>
          </cell>
        </row>
        <row r="82">
          <cell r="C82" t="str">
            <v>Power County North Wind QF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147459.93</v>
          </cell>
        </row>
        <row r="83">
          <cell r="C83" t="str">
            <v>Power County South Wind QF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156692.62</v>
          </cell>
        </row>
        <row r="84">
          <cell r="C84" t="str">
            <v>SF Phosphates</v>
          </cell>
          <cell r="F84">
            <v>348107.35</v>
          </cell>
          <cell r="G84">
            <v>243683.8</v>
          </cell>
          <cell r="H84">
            <v>283363.38</v>
          </cell>
          <cell r="I84">
            <v>254665.08</v>
          </cell>
          <cell r="J84">
            <v>380020.75</v>
          </cell>
          <cell r="K84">
            <v>161912.73000000001</v>
          </cell>
          <cell r="L84">
            <v>389482.4</v>
          </cell>
          <cell r="M84">
            <v>350639.28</v>
          </cell>
          <cell r="N84">
            <v>378512</v>
          </cell>
          <cell r="O84">
            <v>208703.08</v>
          </cell>
          <cell r="P84">
            <v>335189.94</v>
          </cell>
          <cell r="Q84">
            <v>287155.48</v>
          </cell>
        </row>
        <row r="85">
          <cell r="C85" t="str">
            <v>Spanish Fork Wind 2 p311681 QF</v>
          </cell>
          <cell r="F85">
            <v>207302.88</v>
          </cell>
          <cell r="G85">
            <v>160589.26</v>
          </cell>
          <cell r="H85">
            <v>171540.28</v>
          </cell>
          <cell r="I85">
            <v>91029.61</v>
          </cell>
          <cell r="J85">
            <v>126453</v>
          </cell>
          <cell r="K85">
            <v>168122.2</v>
          </cell>
          <cell r="L85">
            <v>303400.01</v>
          </cell>
          <cell r="M85">
            <v>377980.71</v>
          </cell>
          <cell r="N85">
            <v>288911.76</v>
          </cell>
          <cell r="O85">
            <v>218036.6</v>
          </cell>
          <cell r="P85">
            <v>201716.21</v>
          </cell>
          <cell r="Q85">
            <v>108944.51</v>
          </cell>
        </row>
        <row r="86">
          <cell r="C86" t="str">
            <v>Sunnyside p83997/p59965 QF</v>
          </cell>
          <cell r="F86">
            <v>2199450.9700000002</v>
          </cell>
          <cell r="G86">
            <v>2174340.15</v>
          </cell>
          <cell r="H86">
            <v>2251739.7599999998</v>
          </cell>
          <cell r="I86">
            <v>1432025.9100000001</v>
          </cell>
          <cell r="J86">
            <v>2325561.13</v>
          </cell>
          <cell r="K86">
            <v>2282943.79</v>
          </cell>
          <cell r="L86">
            <v>2328902.6</v>
          </cell>
          <cell r="M86">
            <v>2319132.06</v>
          </cell>
          <cell r="N86">
            <v>2279758.2000000002</v>
          </cell>
          <cell r="O86">
            <v>1936962.21</v>
          </cell>
          <cell r="P86">
            <v>2303123.1100000003</v>
          </cell>
          <cell r="Q86">
            <v>2334538.6100000003</v>
          </cell>
        </row>
        <row r="87">
          <cell r="C87" t="str">
            <v>Tesoro QF</v>
          </cell>
          <cell r="F87">
            <v>223989.73</v>
          </cell>
          <cell r="G87">
            <v>157768.98000000001</v>
          </cell>
          <cell r="H87">
            <v>108996.21</v>
          </cell>
          <cell r="I87">
            <v>42323.62</v>
          </cell>
          <cell r="J87">
            <v>55976.74</v>
          </cell>
          <cell r="K87">
            <v>36843.629999999997</v>
          </cell>
          <cell r="L87">
            <v>108341.91</v>
          </cell>
          <cell r="M87">
            <v>111243.4</v>
          </cell>
          <cell r="N87">
            <v>71346.13</v>
          </cell>
          <cell r="O87">
            <v>116282.7</v>
          </cell>
          <cell r="P87">
            <v>102671.44</v>
          </cell>
          <cell r="Q87">
            <v>123333.39</v>
          </cell>
        </row>
        <row r="88">
          <cell r="C88" t="str">
            <v>Threemile Canyon Wind QF p500139</v>
          </cell>
          <cell r="F88">
            <v>101976.19999999998</v>
          </cell>
          <cell r="G88">
            <v>117753.8</v>
          </cell>
          <cell r="H88">
            <v>96477.19</v>
          </cell>
          <cell r="I88">
            <v>186901.43</v>
          </cell>
          <cell r="J88">
            <v>184254.57</v>
          </cell>
          <cell r="K88">
            <v>223462.57</v>
          </cell>
          <cell r="L88">
            <v>154798.82</v>
          </cell>
          <cell r="M88">
            <v>188240.13</v>
          </cell>
          <cell r="N88">
            <v>80170.66</v>
          </cell>
          <cell r="O88">
            <v>111868.31</v>
          </cell>
          <cell r="P88">
            <v>112104.25</v>
          </cell>
          <cell r="Q88">
            <v>46832.34</v>
          </cell>
        </row>
        <row r="89">
          <cell r="C89" t="str">
            <v>US Magnesium QF</v>
          </cell>
          <cell r="F89">
            <v>630881.49</v>
          </cell>
          <cell r="G89">
            <v>488829.87</v>
          </cell>
          <cell r="H89">
            <v>474938.79</v>
          </cell>
          <cell r="I89">
            <v>445046.29</v>
          </cell>
          <cell r="J89">
            <v>396616.44</v>
          </cell>
          <cell r="K89">
            <v>318857.71999999997</v>
          </cell>
          <cell r="L89">
            <v>526688.80000000005</v>
          </cell>
          <cell r="M89">
            <v>558527.9</v>
          </cell>
          <cell r="N89">
            <v>479670.12</v>
          </cell>
          <cell r="O89">
            <v>549428.54</v>
          </cell>
          <cell r="P89">
            <v>648954.09</v>
          </cell>
          <cell r="Q89">
            <v>715351.42</v>
          </cell>
        </row>
        <row r="91">
          <cell r="B91" t="str">
            <v>Total Qualifying Facilities</v>
          </cell>
          <cell r="F91">
            <v>18847133.299999997</v>
          </cell>
          <cell r="G91">
            <v>16100366.030000003</v>
          </cell>
          <cell r="H91">
            <v>16300066.580000002</v>
          </cell>
          <cell r="I91">
            <v>14172526.93</v>
          </cell>
          <cell r="J91">
            <v>14556679.139999997</v>
          </cell>
          <cell r="K91">
            <v>14470521.400000002</v>
          </cell>
          <cell r="L91">
            <v>14573648.230000002</v>
          </cell>
          <cell r="M91">
            <v>12452603.180000002</v>
          </cell>
          <cell r="N91">
            <v>12973549.27</v>
          </cell>
          <cell r="O91">
            <v>13045277.390000001</v>
          </cell>
          <cell r="P91">
            <v>14245737.199999997</v>
          </cell>
          <cell r="Q91">
            <v>15382812.409999998</v>
          </cell>
        </row>
        <row r="93">
          <cell r="B93" t="str">
            <v>Mid-Columbia Contracts</v>
          </cell>
        </row>
        <row r="94">
          <cell r="C94" t="str">
            <v>Chelan - Rocky Reach p60827</v>
          </cell>
          <cell r="F94">
            <v>286471.48</v>
          </cell>
          <cell r="G94">
            <v>249274.94</v>
          </cell>
          <cell r="H94">
            <v>222442.91</v>
          </cell>
          <cell r="I94">
            <v>281308.63</v>
          </cell>
          <cell r="J94">
            <v>247366.85</v>
          </cell>
          <cell r="K94">
            <v>796405.31</v>
          </cell>
          <cell r="L94">
            <v>251674.11</v>
          </cell>
          <cell r="M94">
            <v>229826.37</v>
          </cell>
          <cell r="N94">
            <v>318017.61</v>
          </cell>
          <cell r="O94">
            <v>531809.49</v>
          </cell>
          <cell r="P94">
            <v>80717.52</v>
          </cell>
          <cell r="Q94">
            <v>0</v>
          </cell>
        </row>
        <row r="95">
          <cell r="C95" t="str">
            <v>Douglas - Wells p60828</v>
          </cell>
          <cell r="F95">
            <v>289740</v>
          </cell>
          <cell r="G95">
            <v>289740</v>
          </cell>
          <cell r="H95">
            <v>289740</v>
          </cell>
          <cell r="I95">
            <v>289740</v>
          </cell>
          <cell r="J95">
            <v>289740</v>
          </cell>
          <cell r="K95">
            <v>289740</v>
          </cell>
          <cell r="L95">
            <v>289740</v>
          </cell>
          <cell r="M95">
            <v>289740</v>
          </cell>
          <cell r="N95">
            <v>296144</v>
          </cell>
          <cell r="O95">
            <v>296144</v>
          </cell>
          <cell r="P95">
            <v>296144</v>
          </cell>
          <cell r="Q95">
            <v>-58411</v>
          </cell>
        </row>
        <row r="96">
          <cell r="C96" t="str">
            <v>Grant Displacement p270294</v>
          </cell>
          <cell r="F96">
            <v>940334.74</v>
          </cell>
          <cell r="G96">
            <v>891455</v>
          </cell>
          <cell r="H96">
            <v>919503.17</v>
          </cell>
          <cell r="I96">
            <v>1186692.22</v>
          </cell>
          <cell r="J96">
            <v>1237191.8999999999</v>
          </cell>
          <cell r="K96">
            <v>1037022.25</v>
          </cell>
          <cell r="L96">
            <v>1210855.17</v>
          </cell>
          <cell r="M96">
            <v>1039239.12</v>
          </cell>
          <cell r="N96">
            <v>1025620.21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Grant Surplus p258951</v>
          </cell>
          <cell r="F97">
            <v>170715.42</v>
          </cell>
          <cell r="G97">
            <v>170715.42</v>
          </cell>
          <cell r="H97">
            <v>170715.42</v>
          </cell>
          <cell r="I97">
            <v>170715.42</v>
          </cell>
          <cell r="J97">
            <v>170715.42</v>
          </cell>
          <cell r="K97">
            <v>170715.42</v>
          </cell>
          <cell r="L97">
            <v>170715.42</v>
          </cell>
          <cell r="M97">
            <v>170715.42</v>
          </cell>
          <cell r="N97">
            <v>170715.42</v>
          </cell>
          <cell r="O97">
            <v>170715.42</v>
          </cell>
          <cell r="P97">
            <v>170715.42</v>
          </cell>
          <cell r="Q97">
            <v>170715.42</v>
          </cell>
        </row>
        <row r="98">
          <cell r="C98" t="str">
            <v>Grant Reasonable</v>
          </cell>
          <cell r="F98">
            <v>-703534.81</v>
          </cell>
          <cell r="G98">
            <v>-703534.81</v>
          </cell>
          <cell r="H98">
            <v>-703534.81</v>
          </cell>
          <cell r="I98">
            <v>-703534.81</v>
          </cell>
          <cell r="J98">
            <v>-703534.81</v>
          </cell>
          <cell r="K98">
            <v>-703034.81</v>
          </cell>
          <cell r="L98">
            <v>-704034.81</v>
          </cell>
          <cell r="M98">
            <v>-703534.81</v>
          </cell>
          <cell r="N98">
            <v>-703534.81</v>
          </cell>
          <cell r="O98">
            <v>-703534.81</v>
          </cell>
          <cell r="P98">
            <v>-703534.81</v>
          </cell>
          <cell r="Q98">
            <v>-703534.81</v>
          </cell>
        </row>
        <row r="100">
          <cell r="B100" t="str">
            <v>Total Mid-Columbia Contracts</v>
          </cell>
          <cell r="F100">
            <v>983726.82999999984</v>
          </cell>
          <cell r="G100">
            <v>897650.54999999981</v>
          </cell>
          <cell r="H100">
            <v>898866.69</v>
          </cell>
          <cell r="I100">
            <v>1224921.46</v>
          </cell>
          <cell r="J100">
            <v>1241479.3599999999</v>
          </cell>
          <cell r="K100">
            <v>1590848.17</v>
          </cell>
          <cell r="L100">
            <v>1218949.8899999997</v>
          </cell>
          <cell r="M100">
            <v>1025986.0999999999</v>
          </cell>
          <cell r="N100">
            <v>1106962.4299999997</v>
          </cell>
          <cell r="O100">
            <v>295134.09999999998</v>
          </cell>
          <cell r="P100">
            <v>-155957.87</v>
          </cell>
          <cell r="Q100">
            <v>-591230.39</v>
          </cell>
        </row>
        <row r="102">
          <cell r="B102" t="str">
            <v>Total Long Term Firm Purchases</v>
          </cell>
          <cell r="F102">
            <v>48639095.609999992</v>
          </cell>
          <cell r="G102">
            <v>44078598.369999997</v>
          </cell>
          <cell r="H102">
            <v>45169884.580000006</v>
          </cell>
          <cell r="I102">
            <v>40058172.840000004</v>
          </cell>
          <cell r="J102">
            <v>39442131.799999997</v>
          </cell>
          <cell r="K102">
            <v>41458100.500000007</v>
          </cell>
          <cell r="L102">
            <v>35315977.450000003</v>
          </cell>
          <cell r="M102">
            <v>42440542.310000002</v>
          </cell>
          <cell r="N102">
            <v>39146266.349999994</v>
          </cell>
          <cell r="O102">
            <v>40765467.119999997</v>
          </cell>
          <cell r="P102">
            <v>44643062.18</v>
          </cell>
          <cell r="Q102">
            <v>44659440.620000005</v>
          </cell>
        </row>
        <row r="104">
          <cell r="B104" t="str">
            <v>Storage &amp; Exchange</v>
          </cell>
        </row>
        <row r="105">
          <cell r="C105" t="str">
            <v>APGI/Colockum s191690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APS Exchange p58118/s58119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Black Hills CTs p64676</v>
          </cell>
          <cell r="F107">
            <v>285563.69</v>
          </cell>
          <cell r="G107">
            <v>64212.77</v>
          </cell>
          <cell r="H107">
            <v>204564.33</v>
          </cell>
          <cell r="I107">
            <v>8979.1300000000119</v>
          </cell>
          <cell r="J107">
            <v>248061.91</v>
          </cell>
          <cell r="K107">
            <v>87759.72</v>
          </cell>
          <cell r="L107">
            <v>82963.149999999994</v>
          </cell>
          <cell r="M107">
            <v>135550.44999999998</v>
          </cell>
          <cell r="N107">
            <v>143602.51999999999</v>
          </cell>
          <cell r="O107">
            <v>1337877.8999999999</v>
          </cell>
          <cell r="P107">
            <v>833176.2</v>
          </cell>
          <cell r="Q107">
            <v>-331523.13999999996</v>
          </cell>
        </row>
        <row r="108">
          <cell r="C108" t="str">
            <v>BPA Exchange p64706/p64888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 xml:space="preserve">BPA FC II Wind p63507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 xml:space="preserve">BPA FC IV Wind p79207 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BPA Peaking p59820</v>
          </cell>
          <cell r="F111">
            <v>4801250</v>
          </cell>
          <cell r="G111">
            <v>4801250</v>
          </cell>
          <cell r="H111">
            <v>4801250</v>
          </cell>
          <cell r="I111">
            <v>4801250</v>
          </cell>
          <cell r="J111">
            <v>4801250</v>
          </cell>
          <cell r="K111">
            <v>4801250</v>
          </cell>
          <cell r="L111">
            <v>4801250</v>
          </cell>
          <cell r="M111">
            <v>4801250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BPA So. Idaho p64885/p83975/p64705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-2256</v>
          </cell>
          <cell r="N112">
            <v>184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Cowlitz Swift p65787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EWEB FC I p63508/p63510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PSCO FC III p63362/s63361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PSCo Exchange p340325</v>
          </cell>
          <cell r="F116">
            <v>375000</v>
          </cell>
          <cell r="G116">
            <v>375000</v>
          </cell>
          <cell r="H116">
            <v>375000</v>
          </cell>
          <cell r="I116">
            <v>375000</v>
          </cell>
          <cell r="J116">
            <v>375000</v>
          </cell>
          <cell r="K116">
            <v>375000</v>
          </cell>
          <cell r="L116">
            <v>375000</v>
          </cell>
          <cell r="M116">
            <v>375000</v>
          </cell>
          <cell r="N116">
            <v>375000</v>
          </cell>
          <cell r="O116">
            <v>375000</v>
          </cell>
          <cell r="P116">
            <v>375000</v>
          </cell>
          <cell r="Q116">
            <v>375000</v>
          </cell>
        </row>
        <row r="117">
          <cell r="C117" t="str">
            <v>Redding Exchange p66276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SCL State Line p105228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20">
          <cell r="B120" t="str">
            <v>Total Storage &amp; Exchange</v>
          </cell>
          <cell r="F120">
            <v>5461813.6900000004</v>
          </cell>
          <cell r="G120">
            <v>5240462.7699999996</v>
          </cell>
          <cell r="H120">
            <v>5380814.3300000001</v>
          </cell>
          <cell r="I120">
            <v>5185229.13</v>
          </cell>
          <cell r="J120">
            <v>5424311.9100000001</v>
          </cell>
          <cell r="K120">
            <v>5264009.72</v>
          </cell>
          <cell r="L120">
            <v>5259213.1500000004</v>
          </cell>
          <cell r="M120">
            <v>5309544.45</v>
          </cell>
          <cell r="N120">
            <v>518786.52</v>
          </cell>
          <cell r="O120">
            <v>1712877.9</v>
          </cell>
          <cell r="P120">
            <v>1208176.2</v>
          </cell>
          <cell r="Q120">
            <v>43476.860000000044</v>
          </cell>
        </row>
        <row r="122">
          <cell r="B122" t="str">
            <v>Total Short Term Firm Purchases</v>
          </cell>
          <cell r="F122">
            <v>-21208436.119999997</v>
          </cell>
          <cell r="G122">
            <v>-15024488.650000002</v>
          </cell>
          <cell r="H122">
            <v>-24878033.629999999</v>
          </cell>
          <cell r="I122">
            <v>-9493389.2100000009</v>
          </cell>
          <cell r="J122">
            <v>-8205974.6700000009</v>
          </cell>
          <cell r="K122">
            <v>-5114755.29</v>
          </cell>
          <cell r="L122">
            <v>15205577.030000007</v>
          </cell>
          <cell r="M122">
            <v>17883228.530000005</v>
          </cell>
          <cell r="N122">
            <v>13819364.120000008</v>
          </cell>
          <cell r="O122">
            <v>942668.55999999866</v>
          </cell>
          <cell r="P122">
            <v>8307563.8499999978</v>
          </cell>
          <cell r="Q122">
            <v>6634725.7300000004</v>
          </cell>
        </row>
        <row r="123">
          <cell r="B123" t="str">
            <v>Total Secondary Purchases</v>
          </cell>
          <cell r="F123">
            <v>477249.44999998808</v>
          </cell>
          <cell r="G123">
            <v>336535.70000001043</v>
          </cell>
          <cell r="H123">
            <v>691677.17999998853</v>
          </cell>
          <cell r="I123">
            <v>366957.0900000073</v>
          </cell>
          <cell r="J123">
            <v>245376.13999999594</v>
          </cell>
          <cell r="K123">
            <v>-7404.5600000023842</v>
          </cell>
          <cell r="L123">
            <v>225520.80999999493</v>
          </cell>
          <cell r="M123">
            <v>11984.670000001788</v>
          </cell>
          <cell r="N123">
            <v>286775.65999999642</v>
          </cell>
          <cell r="O123">
            <v>643046.51999999816</v>
          </cell>
          <cell r="P123">
            <v>191256.35000000894</v>
          </cell>
          <cell r="Q123">
            <v>398272.59000000637</v>
          </cell>
        </row>
        <row r="125">
          <cell r="F125">
            <v>33369722.629999984</v>
          </cell>
          <cell r="G125">
            <v>34631108.190000005</v>
          </cell>
          <cell r="H125">
            <v>26364342.459999997</v>
          </cell>
          <cell r="I125">
            <v>36116969.850000009</v>
          </cell>
          <cell r="J125">
            <v>36905845.179999992</v>
          </cell>
          <cell r="K125">
            <v>41599950.370000005</v>
          </cell>
          <cell r="L125">
            <v>56006288.440000005</v>
          </cell>
          <cell r="M125">
            <v>65645299.960000008</v>
          </cell>
          <cell r="N125">
            <v>53771192.649999999</v>
          </cell>
          <cell r="O125">
            <v>44064060.099999994</v>
          </cell>
          <cell r="P125">
            <v>54350058.580000006</v>
          </cell>
          <cell r="Q125">
            <v>51735915.800000012</v>
          </cell>
        </row>
        <row r="128">
          <cell r="C128" t="str">
            <v>Firm Wheeling</v>
          </cell>
          <cell r="F128">
            <v>10972471.98</v>
          </cell>
          <cell r="G128">
            <v>11364654.530000001</v>
          </cell>
          <cell r="H128">
            <v>11128886.879999999</v>
          </cell>
          <cell r="I128">
            <v>11050191.770000001</v>
          </cell>
          <cell r="J128">
            <v>10545706.689999999</v>
          </cell>
          <cell r="K128">
            <v>10592205.73</v>
          </cell>
          <cell r="L128">
            <v>10578290.57</v>
          </cell>
          <cell r="M128">
            <v>10334234.019999998</v>
          </cell>
          <cell r="N128">
            <v>10616629.249999998</v>
          </cell>
          <cell r="O128">
            <v>10475838.689999999</v>
          </cell>
          <cell r="P128">
            <v>11136213.220000001</v>
          </cell>
          <cell r="Q128">
            <v>11349036.680000002</v>
          </cell>
        </row>
        <row r="129">
          <cell r="C129" t="str">
            <v>Non-Firm Wheeling</v>
          </cell>
          <cell r="F129">
            <v>433149.31999999995</v>
          </cell>
          <cell r="G129">
            <v>392873.68</v>
          </cell>
          <cell r="H129">
            <v>237682.62</v>
          </cell>
          <cell r="I129">
            <v>514567.11000000004</v>
          </cell>
          <cell r="J129">
            <v>688575.82</v>
          </cell>
          <cell r="K129">
            <v>1143049.74</v>
          </cell>
          <cell r="L129">
            <v>1511999.2600000002</v>
          </cell>
          <cell r="M129">
            <v>589478.68999999994</v>
          </cell>
          <cell r="N129">
            <v>606436.4</v>
          </cell>
          <cell r="O129">
            <v>824705.42999999993</v>
          </cell>
          <cell r="P129">
            <v>715290.82000000007</v>
          </cell>
          <cell r="Q129">
            <v>881056.75999999989</v>
          </cell>
        </row>
        <row r="131">
          <cell r="F131">
            <v>11405621.300000001</v>
          </cell>
          <cell r="G131">
            <v>11757528.210000001</v>
          </cell>
          <cell r="H131">
            <v>11366569.499999998</v>
          </cell>
          <cell r="I131">
            <v>11564758.880000001</v>
          </cell>
          <cell r="J131">
            <v>11234282.51</v>
          </cell>
          <cell r="K131">
            <v>11735255.470000001</v>
          </cell>
          <cell r="L131">
            <v>12090289.83</v>
          </cell>
          <cell r="M131">
            <v>10923712.709999997</v>
          </cell>
          <cell r="N131">
            <v>11223065.649999999</v>
          </cell>
          <cell r="O131">
            <v>11300544.119999999</v>
          </cell>
          <cell r="P131">
            <v>11851504.040000001</v>
          </cell>
          <cell r="Q131">
            <v>12230093.440000001</v>
          </cell>
        </row>
        <row r="134">
          <cell r="C134" t="str">
            <v>Carbon</v>
          </cell>
          <cell r="F134">
            <v>1763343.25</v>
          </cell>
          <cell r="G134">
            <v>1368552.1</v>
          </cell>
          <cell r="H134">
            <v>1605635.4300000002</v>
          </cell>
          <cell r="I134">
            <v>1591838.0500000003</v>
          </cell>
          <cell r="J134">
            <v>1516217.4699999997</v>
          </cell>
          <cell r="K134">
            <v>1532352.03</v>
          </cell>
          <cell r="L134">
            <v>1707891.23</v>
          </cell>
          <cell r="M134">
            <v>1792863.0700000003</v>
          </cell>
          <cell r="N134">
            <v>1607813.52</v>
          </cell>
          <cell r="O134">
            <v>1718550.88</v>
          </cell>
          <cell r="P134">
            <v>1808915.8699999999</v>
          </cell>
          <cell r="Q134">
            <v>1789436.4299999997</v>
          </cell>
        </row>
        <row r="135">
          <cell r="C135" t="str">
            <v>Cholla</v>
          </cell>
          <cell r="F135">
            <v>4513624.2699999996</v>
          </cell>
          <cell r="G135">
            <v>4265749.4399999995</v>
          </cell>
          <cell r="H135">
            <v>4396993.58</v>
          </cell>
          <cell r="I135">
            <v>4161517.2199999997</v>
          </cell>
          <cell r="J135">
            <v>3433773.59</v>
          </cell>
          <cell r="K135">
            <v>4667206.29</v>
          </cell>
          <cell r="L135">
            <v>3523232.0100000002</v>
          </cell>
          <cell r="M135">
            <v>4907297.1400000006</v>
          </cell>
          <cell r="N135">
            <v>4880914.7</v>
          </cell>
          <cell r="O135">
            <v>4597653.7499999991</v>
          </cell>
          <cell r="P135">
            <v>4793526.3500000006</v>
          </cell>
          <cell r="Q135">
            <v>3667138.75</v>
          </cell>
        </row>
        <row r="136">
          <cell r="C136" t="str">
            <v>Colstrip</v>
          </cell>
          <cell r="F136">
            <v>1168852.5</v>
          </cell>
          <cell r="G136">
            <v>815237.98</v>
          </cell>
          <cell r="H136">
            <v>1367972.2799999998</v>
          </cell>
          <cell r="I136">
            <v>657121.16000000015</v>
          </cell>
          <cell r="J136">
            <v>715621.14</v>
          </cell>
          <cell r="K136">
            <v>587637.91</v>
          </cell>
          <cell r="L136">
            <v>1289163.1299999999</v>
          </cell>
          <cell r="M136">
            <v>1375691.9100000001</v>
          </cell>
          <cell r="N136">
            <v>996012.29</v>
          </cell>
          <cell r="O136">
            <v>1469764.49</v>
          </cell>
          <cell r="P136">
            <v>830153.36</v>
          </cell>
          <cell r="Q136">
            <v>1124301.02</v>
          </cell>
        </row>
        <row r="137">
          <cell r="C137" t="str">
            <v>Craig</v>
          </cell>
          <cell r="F137">
            <v>2032469.43</v>
          </cell>
          <cell r="G137">
            <v>1588441.52</v>
          </cell>
          <cell r="H137">
            <v>1096483.6000000001</v>
          </cell>
          <cell r="I137">
            <v>760629.37</v>
          </cell>
          <cell r="J137">
            <v>1132725.3700000001</v>
          </cell>
          <cell r="K137">
            <v>1801251.99</v>
          </cell>
          <cell r="L137">
            <v>1655876.8599999999</v>
          </cell>
          <cell r="M137">
            <v>1610155.7</v>
          </cell>
          <cell r="N137">
            <v>1835199.37</v>
          </cell>
          <cell r="O137">
            <v>1822276.2199999997</v>
          </cell>
          <cell r="P137">
            <v>1745322.5</v>
          </cell>
          <cell r="Q137">
            <v>1819853.35</v>
          </cell>
        </row>
        <row r="138">
          <cell r="C138" t="str">
            <v>Dave Johnston</v>
          </cell>
          <cell r="F138">
            <v>3467574.71</v>
          </cell>
          <cell r="G138">
            <v>3788723.7300000004</v>
          </cell>
          <cell r="H138">
            <v>4358949.6399999997</v>
          </cell>
          <cell r="I138">
            <v>4251271.67</v>
          </cell>
          <cell r="J138">
            <v>5120144.1900000004</v>
          </cell>
          <cell r="K138">
            <v>4360042.4799999995</v>
          </cell>
          <cell r="L138">
            <v>4291027.87</v>
          </cell>
          <cell r="M138">
            <v>4832457.76</v>
          </cell>
          <cell r="N138">
            <v>4349738.83</v>
          </cell>
          <cell r="O138">
            <v>4070954.5</v>
          </cell>
          <cell r="P138">
            <v>4077012.1500000004</v>
          </cell>
          <cell r="Q138">
            <v>4441546.7</v>
          </cell>
        </row>
        <row r="139">
          <cell r="C139" t="str">
            <v>Hayden</v>
          </cell>
          <cell r="F139">
            <v>1147478.6800000002</v>
          </cell>
          <cell r="G139">
            <v>953005.67999999993</v>
          </cell>
          <cell r="H139">
            <v>969091.14</v>
          </cell>
          <cell r="I139">
            <v>490151.92000000004</v>
          </cell>
          <cell r="J139">
            <v>356220.62</v>
          </cell>
          <cell r="K139">
            <v>281736.09999999998</v>
          </cell>
          <cell r="L139">
            <v>1128399.8700000001</v>
          </cell>
          <cell r="M139">
            <v>1038779.6099999999</v>
          </cell>
          <cell r="N139">
            <v>903403.95</v>
          </cell>
          <cell r="O139">
            <v>1078633.24</v>
          </cell>
          <cell r="P139">
            <v>968039.55</v>
          </cell>
          <cell r="Q139">
            <v>904236.51</v>
          </cell>
        </row>
        <row r="140">
          <cell r="C140" t="str">
            <v>Hunter</v>
          </cell>
          <cell r="F140">
            <v>10389358.84</v>
          </cell>
          <cell r="G140">
            <v>8462834.6899999995</v>
          </cell>
          <cell r="H140">
            <v>7196339.8300000001</v>
          </cell>
          <cell r="I140">
            <v>7726500.9000000004</v>
          </cell>
          <cell r="J140">
            <v>9744017.1699999999</v>
          </cell>
          <cell r="K140">
            <v>9919457.5099999998</v>
          </cell>
          <cell r="L140">
            <v>9981246.7300000004</v>
          </cell>
          <cell r="M140">
            <v>11585211.390000001</v>
          </cell>
          <cell r="N140">
            <v>8875296.1000000015</v>
          </cell>
          <cell r="O140">
            <v>11853533.93</v>
          </cell>
          <cell r="P140">
            <v>10995847.130000001</v>
          </cell>
          <cell r="Q140">
            <v>10494777.610000001</v>
          </cell>
        </row>
        <row r="141">
          <cell r="C141" t="str">
            <v>Huntington</v>
          </cell>
          <cell r="F141">
            <v>9723153.4700000007</v>
          </cell>
          <cell r="G141">
            <v>7439165.6200000001</v>
          </cell>
          <cell r="H141">
            <v>9086426.6699999999</v>
          </cell>
          <cell r="I141">
            <v>10688962.26</v>
          </cell>
          <cell r="J141">
            <v>9634747.1799999997</v>
          </cell>
          <cell r="K141">
            <v>6902998.2999999989</v>
          </cell>
          <cell r="L141">
            <v>8577048.8599999994</v>
          </cell>
          <cell r="M141">
            <v>8537392.3200000003</v>
          </cell>
          <cell r="N141">
            <v>8049305.8100000005</v>
          </cell>
          <cell r="O141">
            <v>5508608.46</v>
          </cell>
          <cell r="P141">
            <v>2266690.9900000002</v>
          </cell>
          <cell r="Q141">
            <v>5041808.49</v>
          </cell>
        </row>
        <row r="142">
          <cell r="C142" t="str">
            <v>Jim Bridger</v>
          </cell>
          <cell r="F142">
            <v>13586715.470000003</v>
          </cell>
          <cell r="G142">
            <v>13139764.57</v>
          </cell>
          <cell r="H142">
            <v>16032536.930000002</v>
          </cell>
          <cell r="I142">
            <v>12938890.579999998</v>
          </cell>
          <cell r="J142">
            <v>11656052.649999999</v>
          </cell>
          <cell r="K142">
            <v>11877476.59</v>
          </cell>
          <cell r="L142">
            <v>16425568.74</v>
          </cell>
          <cell r="M142">
            <v>17660922.43</v>
          </cell>
          <cell r="N142">
            <v>18556294.5</v>
          </cell>
          <cell r="O142">
            <v>19383978.649999999</v>
          </cell>
          <cell r="P142">
            <v>14614406.57</v>
          </cell>
          <cell r="Q142">
            <v>19706059.949999999</v>
          </cell>
        </row>
        <row r="143">
          <cell r="C143" t="str">
            <v>Naughton</v>
          </cell>
          <cell r="F143">
            <v>9355020.2799999993</v>
          </cell>
          <cell r="G143">
            <v>8064934.5300000003</v>
          </cell>
          <cell r="H143">
            <v>9744745.4000000004</v>
          </cell>
          <cell r="I143">
            <v>9242768.7200000007</v>
          </cell>
          <cell r="J143">
            <v>6221643.5599999996</v>
          </cell>
          <cell r="K143">
            <v>7282616.5399999991</v>
          </cell>
          <cell r="L143">
            <v>8550276.3200000003</v>
          </cell>
          <cell r="M143">
            <v>9116761.6000000015</v>
          </cell>
          <cell r="N143">
            <v>8292195.1899999995</v>
          </cell>
          <cell r="O143">
            <v>7252969.3600000003</v>
          </cell>
          <cell r="P143">
            <v>7032966.7700000005</v>
          </cell>
          <cell r="Q143">
            <v>10476815.030000001</v>
          </cell>
        </row>
        <row r="144">
          <cell r="C144" t="str">
            <v>Wyodak</v>
          </cell>
          <cell r="F144">
            <v>1833557.29</v>
          </cell>
          <cell r="G144">
            <v>1534360.5399999998</v>
          </cell>
          <cell r="H144">
            <v>211180.44000000015</v>
          </cell>
          <cell r="I144">
            <v>-21498.760000000017</v>
          </cell>
          <cell r="J144">
            <v>1501208.48</v>
          </cell>
          <cell r="K144">
            <v>1433223.26</v>
          </cell>
          <cell r="L144">
            <v>1723212.5699999998</v>
          </cell>
          <cell r="M144">
            <v>1262703.3600000001</v>
          </cell>
          <cell r="N144">
            <v>1610586.42</v>
          </cell>
          <cell r="O144">
            <v>812221.05999999982</v>
          </cell>
          <cell r="P144">
            <v>764144.71</v>
          </cell>
          <cell r="Q144">
            <v>1605964.1400000001</v>
          </cell>
        </row>
        <row r="146">
          <cell r="F146">
            <v>58981148.190000005</v>
          </cell>
          <cell r="G146">
            <v>51420770.399999999</v>
          </cell>
          <cell r="H146">
            <v>56066354.939999998</v>
          </cell>
          <cell r="I146">
            <v>52488153.089999996</v>
          </cell>
          <cell r="J146">
            <v>51032371.419999994</v>
          </cell>
          <cell r="K146">
            <v>50645999</v>
          </cell>
          <cell r="L146">
            <v>58852944.190000005</v>
          </cell>
          <cell r="M146">
            <v>63720236.289999999</v>
          </cell>
          <cell r="N146">
            <v>59956760.68</v>
          </cell>
          <cell r="O146">
            <v>59569144.539999999</v>
          </cell>
          <cell r="P146">
            <v>49897025.95000001</v>
          </cell>
          <cell r="Q146">
            <v>61071937.980000004</v>
          </cell>
        </row>
        <row r="149">
          <cell r="C149" t="str">
            <v>Chehalis</v>
          </cell>
          <cell r="F149">
            <v>2975009.28</v>
          </cell>
          <cell r="G149">
            <v>2571293.27</v>
          </cell>
          <cell r="H149">
            <v>2599707.98</v>
          </cell>
          <cell r="I149">
            <v>2036097.46</v>
          </cell>
          <cell r="J149">
            <v>1952829.9</v>
          </cell>
          <cell r="K149">
            <v>1919432.18</v>
          </cell>
          <cell r="L149">
            <v>4198511.01</v>
          </cell>
          <cell r="M149">
            <v>6745357.8099999996</v>
          </cell>
          <cell r="N149">
            <v>5838778.0999999996</v>
          </cell>
          <cell r="O149">
            <v>2781655.36</v>
          </cell>
          <cell r="P149">
            <v>6251178.5399999991</v>
          </cell>
          <cell r="Q149">
            <v>5686160</v>
          </cell>
        </row>
        <row r="150">
          <cell r="C150" t="str">
            <v>Currant Creek</v>
          </cell>
          <cell r="F150">
            <v>10270701.43</v>
          </cell>
          <cell r="G150">
            <v>10256891.970000001</v>
          </cell>
          <cell r="H150">
            <v>12458099.140000001</v>
          </cell>
          <cell r="I150">
            <v>10642711.23</v>
          </cell>
          <cell r="J150">
            <v>10133922.02</v>
          </cell>
          <cell r="K150">
            <v>11657287.689999999</v>
          </cell>
          <cell r="L150">
            <v>10791936.369999999</v>
          </cell>
          <cell r="M150">
            <v>11138490.300000001</v>
          </cell>
          <cell r="N150">
            <v>11721072.640000001</v>
          </cell>
          <cell r="O150">
            <v>10745263.91</v>
          </cell>
          <cell r="P150">
            <v>12306242.470000001</v>
          </cell>
          <cell r="Q150">
            <v>10965644.58</v>
          </cell>
        </row>
        <row r="151">
          <cell r="C151" t="str">
            <v>Gadsby</v>
          </cell>
          <cell r="F151">
            <v>46307.91</v>
          </cell>
          <cell r="G151">
            <v>177044.12</v>
          </cell>
          <cell r="H151">
            <v>385813.74</v>
          </cell>
          <cell r="I151">
            <v>65168.87</v>
          </cell>
          <cell r="J151">
            <v>45643.08</v>
          </cell>
          <cell r="K151">
            <v>1054371.92</v>
          </cell>
          <cell r="L151">
            <v>3337859.62</v>
          </cell>
          <cell r="M151">
            <v>3188689.45</v>
          </cell>
          <cell r="N151">
            <v>971242.59000000008</v>
          </cell>
          <cell r="O151">
            <v>49464.899999999994</v>
          </cell>
          <cell r="P151">
            <v>46156.07</v>
          </cell>
          <cell r="Q151">
            <v>46154.9</v>
          </cell>
        </row>
        <row r="152">
          <cell r="C152" t="str">
            <v>Gadsby CT</v>
          </cell>
          <cell r="F152">
            <v>738174.32000000007</v>
          </cell>
          <cell r="G152">
            <v>397518.9</v>
          </cell>
          <cell r="H152">
            <v>1680982.0499999998</v>
          </cell>
          <cell r="I152">
            <v>541413.32999999996</v>
          </cell>
          <cell r="J152">
            <v>644724.63</v>
          </cell>
          <cell r="K152">
            <v>1955895.1600000001</v>
          </cell>
          <cell r="L152">
            <v>2179294.4700000002</v>
          </cell>
          <cell r="M152">
            <v>1668698.39</v>
          </cell>
          <cell r="N152">
            <v>735056.53</v>
          </cell>
          <cell r="O152">
            <v>345014.12</v>
          </cell>
          <cell r="P152">
            <v>413500.41000000003</v>
          </cell>
          <cell r="Q152">
            <v>460553.58</v>
          </cell>
        </row>
        <row r="153">
          <cell r="C153" t="str">
            <v>Hermiston</v>
          </cell>
          <cell r="F153">
            <v>5215752.58</v>
          </cell>
          <cell r="G153">
            <v>4831825.79</v>
          </cell>
          <cell r="H153">
            <v>4813122.57</v>
          </cell>
          <cell r="I153">
            <v>3382940.63</v>
          </cell>
          <cell r="J153">
            <v>2509464.16</v>
          </cell>
          <cell r="K153">
            <v>4152239.14</v>
          </cell>
          <cell r="L153">
            <v>8740616.4100000001</v>
          </cell>
          <cell r="M153">
            <v>5652662.6500000004</v>
          </cell>
          <cell r="N153">
            <v>1234028.96</v>
          </cell>
          <cell r="O153">
            <v>6168633.7699999996</v>
          </cell>
          <cell r="P153">
            <v>6297224.1699999999</v>
          </cell>
          <cell r="Q153">
            <v>6625052.9000000004</v>
          </cell>
        </row>
        <row r="154">
          <cell r="C154" t="str">
            <v>Lake Side</v>
          </cell>
          <cell r="F154">
            <v>11782168.6</v>
          </cell>
          <cell r="G154">
            <v>10171031.219999999</v>
          </cell>
          <cell r="H154">
            <v>4008298.33</v>
          </cell>
          <cell r="I154">
            <v>5592159.04</v>
          </cell>
          <cell r="J154">
            <v>7229344.7999999998</v>
          </cell>
          <cell r="K154">
            <v>719158.77</v>
          </cell>
          <cell r="L154">
            <v>9016735.9100000001</v>
          </cell>
          <cell r="M154">
            <v>11688853.560000001</v>
          </cell>
          <cell r="N154">
            <v>11792738.359999999</v>
          </cell>
          <cell r="O154">
            <v>9434022.0600000005</v>
          </cell>
          <cell r="P154">
            <v>9076986.1699999999</v>
          </cell>
          <cell r="Q154">
            <v>14280682.82</v>
          </cell>
        </row>
        <row r="155">
          <cell r="C155" t="str">
            <v>Little Mountain</v>
          </cell>
          <cell r="F155">
            <v>1413973.03</v>
          </cell>
          <cell r="G155">
            <v>1058581.67</v>
          </cell>
          <cell r="H155">
            <v>1327195.58</v>
          </cell>
          <cell r="I155">
            <v>1123033.01</v>
          </cell>
          <cell r="J155">
            <v>1153072.78</v>
          </cell>
          <cell r="K155">
            <v>1468156.63</v>
          </cell>
          <cell r="L155">
            <v>618979.57999999996</v>
          </cell>
          <cell r="M155">
            <v>468481.27</v>
          </cell>
          <cell r="N155">
            <v>975864.76</v>
          </cell>
          <cell r="O155">
            <v>730210.19</v>
          </cell>
          <cell r="P155">
            <v>1240474.02</v>
          </cell>
          <cell r="Q155">
            <v>922035.75</v>
          </cell>
        </row>
        <row r="157">
          <cell r="F157">
            <v>32442087.149999999</v>
          </cell>
          <cell r="G157">
            <v>29464186.939999998</v>
          </cell>
          <cell r="H157">
            <v>27273219.390000001</v>
          </cell>
          <cell r="I157">
            <v>23383523.57</v>
          </cell>
          <cell r="J157">
            <v>23669001.370000001</v>
          </cell>
          <cell r="K157">
            <v>22926541.489999998</v>
          </cell>
          <cell r="L157">
            <v>38883933.369999997</v>
          </cell>
          <cell r="M157">
            <v>40551233.430000007</v>
          </cell>
          <cell r="N157">
            <v>33268781.940000005</v>
          </cell>
          <cell r="O157">
            <v>30254264.309999999</v>
          </cell>
          <cell r="P157">
            <v>35631761.850000001</v>
          </cell>
          <cell r="Q157">
            <v>38986284.530000001</v>
          </cell>
        </row>
        <row r="160">
          <cell r="C160" t="str">
            <v>Blundell</v>
          </cell>
          <cell r="F160">
            <v>256238.74</v>
          </cell>
          <cell r="G160">
            <v>243892.81</v>
          </cell>
          <cell r="H160">
            <v>247429.21</v>
          </cell>
          <cell r="I160">
            <v>267886.02</v>
          </cell>
          <cell r="J160">
            <v>260192.14</v>
          </cell>
          <cell r="K160">
            <v>276580.01</v>
          </cell>
          <cell r="L160">
            <v>234234.33</v>
          </cell>
          <cell r="M160">
            <v>276433.61</v>
          </cell>
          <cell r="N160">
            <v>274326.68</v>
          </cell>
          <cell r="O160">
            <v>292648.55</v>
          </cell>
          <cell r="P160">
            <v>266710.26</v>
          </cell>
          <cell r="Q160">
            <v>312988.01</v>
          </cell>
        </row>
        <row r="162">
          <cell r="F162">
            <v>256238.74</v>
          </cell>
          <cell r="G162">
            <v>243892.81</v>
          </cell>
          <cell r="H162">
            <v>247429.21</v>
          </cell>
          <cell r="I162">
            <v>267886.02</v>
          </cell>
          <cell r="J162">
            <v>260192.14</v>
          </cell>
          <cell r="K162">
            <v>276580.01</v>
          </cell>
          <cell r="L162">
            <v>234234.33</v>
          </cell>
          <cell r="M162">
            <v>276433.61</v>
          </cell>
          <cell r="N162">
            <v>274326.68</v>
          </cell>
          <cell r="O162">
            <v>292648.55</v>
          </cell>
          <cell r="P162">
            <v>266710.26</v>
          </cell>
          <cell r="Q162">
            <v>312988.01</v>
          </cell>
        </row>
        <row r="164">
          <cell r="F164">
            <v>106336507.36999999</v>
          </cell>
          <cell r="G164">
            <v>102042110.28999998</v>
          </cell>
          <cell r="H164">
            <v>99083917.389999986</v>
          </cell>
          <cell r="I164">
            <v>95385864.409999996</v>
          </cell>
          <cell r="J164">
            <v>98613495.279999986</v>
          </cell>
          <cell r="K164">
            <v>105443912.89000002</v>
          </cell>
          <cell r="L164">
            <v>140333065.18000001</v>
          </cell>
          <cell r="M164">
            <v>147987442.31999999</v>
          </cell>
          <cell r="N164">
            <v>125959886.75000001</v>
          </cell>
          <cell r="O164">
            <v>110097900.00999999</v>
          </cell>
          <cell r="P164">
            <v>121887467.27000001</v>
          </cell>
          <cell r="Q164">
            <v>135081796.85000002</v>
          </cell>
        </row>
        <row r="166">
          <cell r="C166" t="str">
            <v>Net Power Cost/Net System Load</v>
          </cell>
          <cell r="F166">
            <v>20.036662159018917</v>
          </cell>
          <cell r="G166">
            <v>21.749445056663049</v>
          </cell>
          <cell r="H166">
            <v>20.266081010526232</v>
          </cell>
          <cell r="I166">
            <v>21.051730931632559</v>
          </cell>
          <cell r="J166">
            <v>21.887422091299122</v>
          </cell>
          <cell r="K166">
            <v>22.760976896962081</v>
          </cell>
          <cell r="L166">
            <v>26.146925140881116</v>
          </cell>
          <cell r="M166">
            <v>27.836793079741593</v>
          </cell>
          <cell r="N166">
            <v>26.912582070001896</v>
          </cell>
          <cell r="O166">
            <v>23.821948419299858</v>
          </cell>
          <cell r="P166">
            <v>25.263142280943757</v>
          </cell>
          <cell r="Q166">
            <v>24.97167058687133</v>
          </cell>
        </row>
        <row r="174">
          <cell r="A174" t="str">
            <v>NET SYSTEM LOAD</v>
          </cell>
          <cell r="F174">
            <v>5307096.8870000001</v>
          </cell>
          <cell r="G174">
            <v>4691710.9850000003</v>
          </cell>
          <cell r="H174">
            <v>4889150.3660000004</v>
          </cell>
          <cell r="I174">
            <v>4531022.4000000004</v>
          </cell>
          <cell r="J174">
            <v>4505486.9809999997</v>
          </cell>
          <cell r="K174">
            <v>4632662.0060000001</v>
          </cell>
          <cell r="L174">
            <v>5367096.3</v>
          </cell>
          <cell r="M174">
            <v>5316253.273</v>
          </cell>
          <cell r="N174">
            <v>4680334.5149999997</v>
          </cell>
          <cell r="O174">
            <v>4621700.0420000004</v>
          </cell>
          <cell r="P174">
            <v>4824715.2280000001</v>
          </cell>
          <cell r="Q174">
            <v>5409401.6809999999</v>
          </cell>
        </row>
        <row r="177">
          <cell r="A177" t="str">
            <v>Special Sales For Resale</v>
          </cell>
        </row>
        <row r="178">
          <cell r="B178" t="str">
            <v>Long Term Firm Sales</v>
          </cell>
        </row>
        <row r="179">
          <cell r="C179" t="str">
            <v>Black Hills s27013/s28160</v>
          </cell>
          <cell r="F179">
            <v>29740</v>
          </cell>
          <cell r="G179">
            <v>27236</v>
          </cell>
          <cell r="H179">
            <v>27872</v>
          </cell>
          <cell r="I179">
            <v>28195</v>
          </cell>
          <cell r="J179">
            <v>20995</v>
          </cell>
          <cell r="K179">
            <v>18958</v>
          </cell>
          <cell r="L179">
            <v>27492</v>
          </cell>
          <cell r="M179">
            <v>29283</v>
          </cell>
          <cell r="N179">
            <v>29730</v>
          </cell>
          <cell r="O179">
            <v>31025</v>
          </cell>
          <cell r="P179">
            <v>29905</v>
          </cell>
          <cell r="Q179">
            <v>29923</v>
          </cell>
        </row>
        <row r="180">
          <cell r="C180" t="str">
            <v>BPA Wind s42818</v>
          </cell>
          <cell r="F180">
            <v>5626</v>
          </cell>
          <cell r="G180">
            <v>2347</v>
          </cell>
          <cell r="H180">
            <v>4053</v>
          </cell>
          <cell r="I180">
            <v>4458</v>
          </cell>
          <cell r="J180">
            <v>3322</v>
          </cell>
          <cell r="K180">
            <v>2041</v>
          </cell>
          <cell r="L180">
            <v>1710</v>
          </cell>
          <cell r="M180">
            <v>2072</v>
          </cell>
          <cell r="N180">
            <v>2464</v>
          </cell>
          <cell r="O180">
            <v>4280</v>
          </cell>
          <cell r="P180">
            <v>4486</v>
          </cell>
          <cell r="Q180">
            <v>3266</v>
          </cell>
        </row>
        <row r="181">
          <cell r="C181" t="str">
            <v>Hurricane Sale s393046</v>
          </cell>
          <cell r="F181">
            <v>18</v>
          </cell>
          <cell r="G181">
            <v>16</v>
          </cell>
          <cell r="H181">
            <v>18</v>
          </cell>
          <cell r="I181">
            <v>18</v>
          </cell>
          <cell r="J181">
            <v>18</v>
          </cell>
          <cell r="K181">
            <v>18</v>
          </cell>
          <cell r="L181">
            <v>20</v>
          </cell>
          <cell r="M181">
            <v>20</v>
          </cell>
          <cell r="N181">
            <v>18</v>
          </cell>
          <cell r="O181">
            <v>18</v>
          </cell>
          <cell r="P181">
            <v>17</v>
          </cell>
          <cell r="Q181">
            <v>17</v>
          </cell>
        </row>
        <row r="182">
          <cell r="C182" t="str">
            <v>LADWP (IPP Layoff)</v>
          </cell>
          <cell r="F182">
            <v>52824</v>
          </cell>
          <cell r="G182">
            <v>47712</v>
          </cell>
          <cell r="H182">
            <v>38791</v>
          </cell>
          <cell r="I182">
            <v>27298</v>
          </cell>
          <cell r="J182">
            <v>49696</v>
          </cell>
          <cell r="K182">
            <v>51120</v>
          </cell>
          <cell r="L182">
            <v>52824</v>
          </cell>
          <cell r="M182">
            <v>52824</v>
          </cell>
          <cell r="N182">
            <v>48072</v>
          </cell>
          <cell r="O182">
            <v>52739</v>
          </cell>
          <cell r="P182">
            <v>47992</v>
          </cell>
          <cell r="Q182">
            <v>49663</v>
          </cell>
        </row>
        <row r="183">
          <cell r="C183" t="str">
            <v>NVE s811499</v>
          </cell>
          <cell r="F183">
            <v>0</v>
          </cell>
          <cell r="G183">
            <v>50400</v>
          </cell>
          <cell r="H183">
            <v>111450</v>
          </cell>
          <cell r="I183">
            <v>108000</v>
          </cell>
          <cell r="J183">
            <v>109941</v>
          </cell>
          <cell r="K183">
            <v>65476</v>
          </cell>
          <cell r="L183">
            <v>32117</v>
          </cell>
          <cell r="M183">
            <v>37200</v>
          </cell>
          <cell r="N183">
            <v>70666</v>
          </cell>
          <cell r="O183">
            <v>111600</v>
          </cell>
          <cell r="P183">
            <v>107806</v>
          </cell>
          <cell r="Q183">
            <v>111460</v>
          </cell>
        </row>
        <row r="184">
          <cell r="C184" t="str">
            <v>Pacific Gas &amp; Electric s524491</v>
          </cell>
          <cell r="F184">
            <v>74365</v>
          </cell>
          <cell r="G184">
            <v>67025</v>
          </cell>
          <cell r="H184">
            <v>73922</v>
          </cell>
          <cell r="I184">
            <v>71795</v>
          </cell>
          <cell r="J184">
            <v>74377</v>
          </cell>
          <cell r="K184">
            <v>71890</v>
          </cell>
          <cell r="L184">
            <v>0</v>
          </cell>
          <cell r="M184">
            <v>0</v>
          </cell>
          <cell r="N184">
            <v>0</v>
          </cell>
          <cell r="O184">
            <v>74311</v>
          </cell>
          <cell r="P184">
            <v>72059</v>
          </cell>
          <cell r="Q184">
            <v>74530</v>
          </cell>
        </row>
        <row r="185">
          <cell r="C185" t="str">
            <v>PSCO s100035</v>
          </cell>
          <cell r="F185">
            <v>20088</v>
          </cell>
          <cell r="G185">
            <v>18166</v>
          </cell>
          <cell r="H185">
            <v>20041</v>
          </cell>
          <cell r="I185">
            <v>19328</v>
          </cell>
          <cell r="J185">
            <v>19969</v>
          </cell>
          <cell r="K185">
            <v>19096</v>
          </cell>
          <cell r="L185">
            <v>20094</v>
          </cell>
          <cell r="M185">
            <v>20186</v>
          </cell>
          <cell r="N185">
            <v>19911</v>
          </cell>
          <cell r="O185">
            <v>20270</v>
          </cell>
          <cell r="P185">
            <v>19642</v>
          </cell>
          <cell r="Q185">
            <v>19704</v>
          </cell>
        </row>
        <row r="186">
          <cell r="C186" t="str">
            <v>SCE s513948</v>
          </cell>
          <cell r="F186">
            <v>37200</v>
          </cell>
          <cell r="G186">
            <v>33549</v>
          </cell>
          <cell r="H186">
            <v>37201</v>
          </cell>
          <cell r="I186">
            <v>36000</v>
          </cell>
          <cell r="J186">
            <v>37200</v>
          </cell>
          <cell r="K186">
            <v>36000</v>
          </cell>
          <cell r="L186">
            <v>0</v>
          </cell>
          <cell r="M186">
            <v>0</v>
          </cell>
          <cell r="N186">
            <v>0</v>
          </cell>
          <cell r="O186">
            <v>37200</v>
          </cell>
          <cell r="P186">
            <v>36050</v>
          </cell>
          <cell r="Q186">
            <v>37200</v>
          </cell>
        </row>
        <row r="187">
          <cell r="C187" t="str">
            <v>SMUD s24296</v>
          </cell>
          <cell r="F187">
            <v>17692</v>
          </cell>
          <cell r="G187">
            <v>15898</v>
          </cell>
          <cell r="H187">
            <v>5564</v>
          </cell>
          <cell r="I187">
            <v>28733</v>
          </cell>
          <cell r="J187">
            <v>-1217</v>
          </cell>
          <cell r="K187">
            <v>-30929</v>
          </cell>
          <cell r="L187">
            <v>2023</v>
          </cell>
          <cell r="M187">
            <v>49861</v>
          </cell>
          <cell r="N187">
            <v>71051</v>
          </cell>
          <cell r="O187">
            <v>73314</v>
          </cell>
          <cell r="P187">
            <v>71530</v>
          </cell>
          <cell r="Q187">
            <v>65131</v>
          </cell>
        </row>
        <row r="188">
          <cell r="C188" t="str">
            <v>UMPA II s45631</v>
          </cell>
          <cell r="F188">
            <v>13899</v>
          </cell>
          <cell r="G188">
            <v>10792</v>
          </cell>
          <cell r="H188">
            <v>11916</v>
          </cell>
          <cell r="I188">
            <v>13181</v>
          </cell>
          <cell r="J188">
            <v>9539</v>
          </cell>
          <cell r="K188">
            <v>13246</v>
          </cell>
          <cell r="L188">
            <v>34967</v>
          </cell>
          <cell r="M188">
            <v>30694</v>
          </cell>
          <cell r="N188">
            <v>17566</v>
          </cell>
          <cell r="O188">
            <v>13712</v>
          </cell>
          <cell r="P188">
            <v>11585</v>
          </cell>
          <cell r="Q188">
            <v>13857</v>
          </cell>
        </row>
        <row r="190">
          <cell r="B190" t="str">
            <v>Total Long Term Firm Sales</v>
          </cell>
          <cell r="F190">
            <v>251452</v>
          </cell>
          <cell r="G190">
            <v>273141</v>
          </cell>
          <cell r="H190">
            <v>330828</v>
          </cell>
          <cell r="I190">
            <v>337006</v>
          </cell>
          <cell r="J190">
            <v>323840</v>
          </cell>
          <cell r="K190">
            <v>246916</v>
          </cell>
          <cell r="L190">
            <v>171247</v>
          </cell>
          <cell r="M190">
            <v>222140</v>
          </cell>
          <cell r="N190">
            <v>259478</v>
          </cell>
          <cell r="O190">
            <v>418469</v>
          </cell>
          <cell r="P190">
            <v>401072</v>
          </cell>
          <cell r="Q190">
            <v>404751</v>
          </cell>
        </row>
        <row r="191">
          <cell r="B191" t="str">
            <v>Total Short Term Firm Sales</v>
          </cell>
          <cell r="F191">
            <v>563024.76599999983</v>
          </cell>
          <cell r="G191">
            <v>499443.77100000007</v>
          </cell>
          <cell r="H191">
            <v>354875.5850000002</v>
          </cell>
          <cell r="I191">
            <v>557839.40500000014</v>
          </cell>
          <cell r="J191">
            <v>494366.04700000014</v>
          </cell>
          <cell r="K191">
            <v>522336.45000000019</v>
          </cell>
          <cell r="L191">
            <v>588745.91900000046</v>
          </cell>
          <cell r="M191">
            <v>715145.46500000008</v>
          </cell>
          <cell r="N191">
            <v>702453.73900000006</v>
          </cell>
          <cell r="O191">
            <v>697386.429</v>
          </cell>
          <cell r="P191">
            <v>530879.97699999972</v>
          </cell>
          <cell r="Q191">
            <v>491490.60399999982</v>
          </cell>
        </row>
        <row r="192">
          <cell r="B192" t="str">
            <v>Total Secondary Sales</v>
          </cell>
          <cell r="F192">
            <v>5639.8830000000307</v>
          </cell>
          <cell r="G192">
            <v>58.25</v>
          </cell>
          <cell r="H192">
            <v>584.68700000003446</v>
          </cell>
          <cell r="I192">
            <v>3353.5089999999618</v>
          </cell>
          <cell r="J192">
            <v>4.7140000000363216</v>
          </cell>
          <cell r="K192">
            <v>157.24399999994785</v>
          </cell>
          <cell r="L192">
            <v>-46.672000000020489</v>
          </cell>
          <cell r="M192">
            <v>25.087999999988824</v>
          </cell>
          <cell r="N192">
            <v>11.626000000047497</v>
          </cell>
          <cell r="O192">
            <v>50.479000000050291</v>
          </cell>
          <cell r="P192">
            <v>15.327000000048429</v>
          </cell>
          <cell r="Q192">
            <v>-220.00600000005215</v>
          </cell>
        </row>
        <row r="194">
          <cell r="A194" t="str">
            <v>Total Special Sales For Resale</v>
          </cell>
          <cell r="F194">
            <v>820116.64899999986</v>
          </cell>
          <cell r="G194">
            <v>772643.02100000007</v>
          </cell>
          <cell r="H194">
            <v>686288.27200000023</v>
          </cell>
          <cell r="I194">
            <v>898198.91400000011</v>
          </cell>
          <cell r="J194">
            <v>818210.76100000017</v>
          </cell>
          <cell r="K194">
            <v>769409.69400000013</v>
          </cell>
          <cell r="L194">
            <v>759946.24700000044</v>
          </cell>
          <cell r="M194">
            <v>937310.55300000007</v>
          </cell>
          <cell r="N194">
            <v>961943.36500000011</v>
          </cell>
          <cell r="O194">
            <v>1115905.9080000001</v>
          </cell>
          <cell r="P194">
            <v>931967.30399999977</v>
          </cell>
          <cell r="Q194">
            <v>896021.59799999977</v>
          </cell>
        </row>
        <row r="196">
          <cell r="A196" t="str">
            <v>Total Requirements</v>
          </cell>
          <cell r="F196">
            <v>6127213.5360000003</v>
          </cell>
          <cell r="G196">
            <v>5464354.0060000001</v>
          </cell>
          <cell r="H196">
            <v>5575438.6380000003</v>
          </cell>
          <cell r="I196">
            <v>5429221.3140000002</v>
          </cell>
          <cell r="J196">
            <v>5323697.7419999996</v>
          </cell>
          <cell r="K196">
            <v>5402071.7000000002</v>
          </cell>
          <cell r="L196">
            <v>6127042.5470000003</v>
          </cell>
          <cell r="M196">
            <v>6253563.8260000004</v>
          </cell>
          <cell r="N196">
            <v>5642277.8799999999</v>
          </cell>
          <cell r="O196">
            <v>5737605.9500000002</v>
          </cell>
          <cell r="P196">
            <v>5756682.5319999997</v>
          </cell>
          <cell r="Q196">
            <v>6305423.2789999992</v>
          </cell>
        </row>
        <row r="198">
          <cell r="A198" t="str">
            <v>PURCHASED POWER &amp; NET INTERCHANGE</v>
          </cell>
        </row>
        <row r="199">
          <cell r="B199" t="str">
            <v>Long Term Firm Purchases</v>
          </cell>
        </row>
        <row r="200">
          <cell r="C200" t="str">
            <v>APS Supplemental p27875</v>
          </cell>
          <cell r="F200">
            <v>5200</v>
          </cell>
          <cell r="G200">
            <v>4250</v>
          </cell>
          <cell r="H200">
            <v>2500</v>
          </cell>
          <cell r="I200">
            <v>1350</v>
          </cell>
          <cell r="J200">
            <v>4600</v>
          </cell>
          <cell r="K200">
            <v>1200</v>
          </cell>
          <cell r="L200">
            <v>950</v>
          </cell>
          <cell r="M200">
            <v>150</v>
          </cell>
          <cell r="N200">
            <v>300</v>
          </cell>
          <cell r="O200">
            <v>750</v>
          </cell>
          <cell r="P200">
            <v>450</v>
          </cell>
          <cell r="Q200">
            <v>1200</v>
          </cell>
        </row>
        <row r="201">
          <cell r="C201" t="str">
            <v>Blanding Purchase p379174</v>
          </cell>
          <cell r="F201">
            <v>54.722000000000001</v>
          </cell>
          <cell r="G201">
            <v>43.84</v>
          </cell>
          <cell r="H201">
            <v>33.594000000000001</v>
          </cell>
          <cell r="I201">
            <v>29.959</v>
          </cell>
          <cell r="J201">
            <v>31.248000000000001</v>
          </cell>
          <cell r="K201">
            <v>25.449000000000002</v>
          </cell>
          <cell r="L201">
            <v>31.045000000000002</v>
          </cell>
          <cell r="M201">
            <v>28.379000000000001</v>
          </cell>
          <cell r="N201">
            <v>25.765000000000001</v>
          </cell>
          <cell r="O201">
            <v>25.187000000000001</v>
          </cell>
          <cell r="P201">
            <v>43.719000000000001</v>
          </cell>
          <cell r="Q201">
            <v>46.677999999999997</v>
          </cell>
        </row>
        <row r="202">
          <cell r="C202" t="str">
            <v>BPA Reserve Purchase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Chehalis Station Service</v>
          </cell>
          <cell r="F203">
            <v>915.25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 xml:space="preserve">Combine Hills Wind p160595 </v>
          </cell>
          <cell r="F204">
            <v>10890.922</v>
          </cell>
          <cell r="G204">
            <v>10041.15</v>
          </cell>
          <cell r="H204">
            <v>12739.257</v>
          </cell>
          <cell r="I204">
            <v>13217.267</v>
          </cell>
          <cell r="J204">
            <v>10792.919</v>
          </cell>
          <cell r="K204">
            <v>12380.857</v>
          </cell>
          <cell r="L204">
            <v>8540.7379999999994</v>
          </cell>
          <cell r="M204">
            <v>9777.48</v>
          </cell>
          <cell r="N204">
            <v>4674.4430000000002</v>
          </cell>
          <cell r="O204">
            <v>8798.2049999999999</v>
          </cell>
          <cell r="P204">
            <v>11991.712</v>
          </cell>
          <cell r="Q204">
            <v>4798.0640000000003</v>
          </cell>
        </row>
        <row r="205">
          <cell r="C205" t="str">
            <v>Deseret Purchase p194277</v>
          </cell>
          <cell r="F205">
            <v>72136</v>
          </cell>
          <cell r="G205">
            <v>62239</v>
          </cell>
          <cell r="H205">
            <v>69413</v>
          </cell>
          <cell r="I205">
            <v>65260</v>
          </cell>
          <cell r="J205">
            <v>47750</v>
          </cell>
          <cell r="K205">
            <v>56137</v>
          </cell>
          <cell r="L205">
            <v>64129</v>
          </cell>
          <cell r="M205">
            <v>67957</v>
          </cell>
          <cell r="N205">
            <v>63268</v>
          </cell>
          <cell r="O205">
            <v>68578</v>
          </cell>
          <cell r="P205">
            <v>66452</v>
          </cell>
          <cell r="Q205">
            <v>68935</v>
          </cell>
        </row>
        <row r="206">
          <cell r="C206" t="str">
            <v>Douglas PUD Settlement p38185</v>
          </cell>
          <cell r="F206">
            <v>3126</v>
          </cell>
          <cell r="G206">
            <v>5164</v>
          </cell>
          <cell r="H206">
            <v>6375</v>
          </cell>
          <cell r="I206">
            <v>8635</v>
          </cell>
          <cell r="J206">
            <v>9294</v>
          </cell>
          <cell r="K206">
            <v>7937</v>
          </cell>
          <cell r="L206">
            <v>10277</v>
          </cell>
          <cell r="M206">
            <v>7510</v>
          </cell>
          <cell r="N206">
            <v>2514</v>
          </cell>
          <cell r="O206">
            <v>3595</v>
          </cell>
          <cell r="P206">
            <v>2778</v>
          </cell>
          <cell r="Q206">
            <v>2736</v>
          </cell>
        </row>
        <row r="207">
          <cell r="C207" t="str">
            <v>Gemstate p99489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3500</v>
          </cell>
          <cell r="K207">
            <v>14478</v>
          </cell>
          <cell r="L207">
            <v>16117</v>
          </cell>
          <cell r="M207">
            <v>14469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Georgia-Pacific Camas</v>
          </cell>
          <cell r="F208">
            <v>10352</v>
          </cell>
          <cell r="G208">
            <v>9839</v>
          </cell>
          <cell r="H208">
            <v>4096</v>
          </cell>
          <cell r="I208">
            <v>6046</v>
          </cell>
          <cell r="J208">
            <v>9216</v>
          </cell>
          <cell r="K208">
            <v>8308</v>
          </cell>
          <cell r="L208">
            <v>6671</v>
          </cell>
          <cell r="M208">
            <v>5374</v>
          </cell>
          <cell r="N208">
            <v>3997</v>
          </cell>
          <cell r="O208">
            <v>7448</v>
          </cell>
          <cell r="P208">
            <v>8609</v>
          </cell>
          <cell r="Q208">
            <v>9545</v>
          </cell>
        </row>
        <row r="209">
          <cell r="C209" t="str">
            <v>Grant County 10 aMW p66274</v>
          </cell>
          <cell r="F209">
            <v>6394</v>
          </cell>
          <cell r="G209">
            <v>4990</v>
          </cell>
          <cell r="H209">
            <v>5818</v>
          </cell>
          <cell r="I209">
            <v>7409</v>
          </cell>
          <cell r="J209">
            <v>9342</v>
          </cell>
          <cell r="K209">
            <v>9996</v>
          </cell>
          <cell r="L209">
            <v>10278</v>
          </cell>
          <cell r="M209">
            <v>9559</v>
          </cell>
          <cell r="N209">
            <v>7096</v>
          </cell>
          <cell r="O209">
            <v>5900</v>
          </cell>
          <cell r="P209">
            <v>4728</v>
          </cell>
          <cell r="Q209">
            <v>6090</v>
          </cell>
        </row>
        <row r="210">
          <cell r="C210" t="str">
            <v>Hermiston Purchase p99563</v>
          </cell>
          <cell r="F210">
            <v>136423.25</v>
          </cell>
          <cell r="G210">
            <v>122519</v>
          </cell>
          <cell r="H210">
            <v>129396.5</v>
          </cell>
          <cell r="I210">
            <v>75197.75</v>
          </cell>
          <cell r="J210">
            <v>49740.75</v>
          </cell>
          <cell r="K210">
            <v>44054</v>
          </cell>
          <cell r="L210">
            <v>51213.72</v>
          </cell>
          <cell r="M210">
            <v>72899</v>
          </cell>
          <cell r="N210">
            <v>91347.5</v>
          </cell>
          <cell r="O210">
            <v>121022.25</v>
          </cell>
          <cell r="P210">
            <v>131040.25</v>
          </cell>
          <cell r="Q210">
            <v>132265.75</v>
          </cell>
        </row>
        <row r="211">
          <cell r="C211" t="str">
            <v>Hurricane Purchase p393045</v>
          </cell>
          <cell r="F211">
            <v>189</v>
          </cell>
          <cell r="G211">
            <v>213.3</v>
          </cell>
          <cell r="H211">
            <v>180.9</v>
          </cell>
          <cell r="I211">
            <v>139.5</v>
          </cell>
          <cell r="J211">
            <v>109.8</v>
          </cell>
          <cell r="K211">
            <v>102.6</v>
          </cell>
          <cell r="L211">
            <v>137.69999999999999</v>
          </cell>
          <cell r="M211">
            <v>203.4</v>
          </cell>
          <cell r="N211">
            <v>219.6</v>
          </cell>
          <cell r="O211">
            <v>142.19999999999999</v>
          </cell>
          <cell r="P211">
            <v>107.1</v>
          </cell>
          <cell r="Q211">
            <v>139.5</v>
          </cell>
        </row>
        <row r="212">
          <cell r="C212" t="str">
            <v>LADWP p491303-4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IPP Purchase</v>
          </cell>
          <cell r="F213">
            <v>52824</v>
          </cell>
          <cell r="G213">
            <v>47712</v>
          </cell>
          <cell r="H213">
            <v>38791</v>
          </cell>
          <cell r="I213">
            <v>27298</v>
          </cell>
          <cell r="J213">
            <v>49696</v>
          </cell>
          <cell r="K213">
            <v>51120</v>
          </cell>
          <cell r="L213">
            <v>52824</v>
          </cell>
          <cell r="M213">
            <v>52824</v>
          </cell>
          <cell r="N213">
            <v>48072</v>
          </cell>
          <cell r="O213">
            <v>52739</v>
          </cell>
          <cell r="P213">
            <v>47992</v>
          </cell>
          <cell r="Q213">
            <v>49663</v>
          </cell>
        </row>
        <row r="214">
          <cell r="C214" t="str">
            <v>Kennecott Generation Incentive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MagCorp Reserves p510378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Morgan Stanley p272153-6-8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Morgan Stanley p272154-7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Nucor p346856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P4 Production p137215/p145258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PGE Cove p83984</v>
          </cell>
          <cell r="F220">
            <v>1014</v>
          </cell>
          <cell r="G220">
            <v>942</v>
          </cell>
          <cell r="H220">
            <v>1013</v>
          </cell>
          <cell r="I220">
            <v>990</v>
          </cell>
          <cell r="J220">
            <v>1014</v>
          </cell>
          <cell r="K220">
            <v>990</v>
          </cell>
          <cell r="L220">
            <v>1014</v>
          </cell>
          <cell r="M220">
            <v>1014</v>
          </cell>
          <cell r="N220">
            <v>990</v>
          </cell>
          <cell r="O220">
            <v>1014</v>
          </cell>
          <cell r="P220">
            <v>992</v>
          </cell>
          <cell r="Q220">
            <v>1014</v>
          </cell>
        </row>
        <row r="221">
          <cell r="C221" t="str">
            <v>Rock River Wind p100371</v>
          </cell>
          <cell r="F221">
            <v>19074.8</v>
          </cell>
          <cell r="G221">
            <v>9763.2999999999993</v>
          </cell>
          <cell r="H221">
            <v>17411.8</v>
          </cell>
          <cell r="I221">
            <v>16047.8</v>
          </cell>
          <cell r="J221">
            <v>11912.2</v>
          </cell>
          <cell r="K221">
            <v>7432</v>
          </cell>
          <cell r="L221">
            <v>5295.4</v>
          </cell>
          <cell r="M221">
            <v>6248.3</v>
          </cell>
          <cell r="N221">
            <v>7421.5</v>
          </cell>
          <cell r="O221">
            <v>15752.3</v>
          </cell>
          <cell r="P221">
            <v>10397</v>
          </cell>
          <cell r="Q221">
            <v>9322.5</v>
          </cell>
        </row>
        <row r="222">
          <cell r="C222" t="str">
            <v>Roseburg Forest Products p312292</v>
          </cell>
          <cell r="F222">
            <v>14720.130999999999</v>
          </cell>
          <cell r="G222">
            <v>12047.666999999999</v>
          </cell>
          <cell r="H222">
            <v>13043.42</v>
          </cell>
          <cell r="I222">
            <v>12673.018</v>
          </cell>
          <cell r="J222">
            <v>13979.692999999999</v>
          </cell>
          <cell r="K222">
            <v>14276.192999999999</v>
          </cell>
          <cell r="L222">
            <v>13555.144</v>
          </cell>
          <cell r="M222">
            <v>1127.8620000000001</v>
          </cell>
          <cell r="N222">
            <v>1112.328</v>
          </cell>
          <cell r="O222">
            <v>0</v>
          </cell>
          <cell r="P222">
            <v>194.44200000000001</v>
          </cell>
          <cell r="Q222">
            <v>50.718000000000004</v>
          </cell>
        </row>
        <row r="223">
          <cell r="C223" t="str">
            <v>Small Purchases east</v>
          </cell>
          <cell r="F223">
            <v>1076.0129999999999</v>
          </cell>
          <cell r="G223">
            <v>929.10000000000014</v>
          </cell>
          <cell r="H223">
            <v>982.24200000000019</v>
          </cell>
          <cell r="I223">
            <v>966.13499999999999</v>
          </cell>
          <cell r="J223">
            <v>770.79799999999989</v>
          </cell>
          <cell r="K223">
            <v>563.678</v>
          </cell>
          <cell r="L223">
            <v>60.309000000000005</v>
          </cell>
          <cell r="M223">
            <v>61.439</v>
          </cell>
          <cell r="N223">
            <v>94.17</v>
          </cell>
          <cell r="O223">
            <v>75.792000000000002</v>
          </cell>
          <cell r="P223">
            <v>618.86</v>
          </cell>
          <cell r="Q223">
            <v>383.27700000000004</v>
          </cell>
        </row>
        <row r="224">
          <cell r="C224" t="str">
            <v>Small Purchases west</v>
          </cell>
          <cell r="F224">
            <v>0.375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1.0999999999999999E-2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Three Buttes Wind p460457</v>
          </cell>
          <cell r="F225">
            <v>43303.9</v>
          </cell>
          <cell r="G225">
            <v>37784.199999999997</v>
          </cell>
          <cell r="H225">
            <v>36113</v>
          </cell>
          <cell r="I225">
            <v>29132.1</v>
          </cell>
          <cell r="J225">
            <v>27414.1</v>
          </cell>
          <cell r="K225">
            <v>22753.4</v>
          </cell>
          <cell r="L225">
            <v>17837.2</v>
          </cell>
          <cell r="M225">
            <v>18737.400000000001</v>
          </cell>
          <cell r="N225">
            <v>15065</v>
          </cell>
          <cell r="O225">
            <v>26208.2</v>
          </cell>
          <cell r="P225">
            <v>42846.65</v>
          </cell>
          <cell r="Q225">
            <v>42605.2</v>
          </cell>
        </row>
        <row r="226">
          <cell r="C226" t="str">
            <v>Tri-State Purchase p27057</v>
          </cell>
          <cell r="F226">
            <v>12197</v>
          </cell>
          <cell r="G226">
            <v>10649</v>
          </cell>
          <cell r="H226">
            <v>11984</v>
          </cell>
          <cell r="I226">
            <v>12609</v>
          </cell>
          <cell r="J226">
            <v>8651</v>
          </cell>
          <cell r="K226">
            <v>11073</v>
          </cell>
          <cell r="L226">
            <v>10986</v>
          </cell>
          <cell r="M226">
            <v>11894</v>
          </cell>
          <cell r="N226">
            <v>8798</v>
          </cell>
          <cell r="O226">
            <v>10095</v>
          </cell>
          <cell r="P226">
            <v>8896</v>
          </cell>
          <cell r="Q226">
            <v>13614</v>
          </cell>
        </row>
        <row r="227">
          <cell r="C227" t="str">
            <v>Top of the World Wind p522807</v>
          </cell>
          <cell r="F227">
            <v>76999.899999999994</v>
          </cell>
          <cell r="G227">
            <v>67897.399999999994</v>
          </cell>
          <cell r="H227">
            <v>70248.100000000006</v>
          </cell>
          <cell r="I227">
            <v>59375.199999999997</v>
          </cell>
          <cell r="J227">
            <v>54849.8</v>
          </cell>
          <cell r="K227">
            <v>45993.1</v>
          </cell>
          <cell r="L227">
            <v>35996</v>
          </cell>
          <cell r="M227">
            <v>39029.4</v>
          </cell>
          <cell r="N227">
            <v>31380.9</v>
          </cell>
          <cell r="O227">
            <v>49636.3</v>
          </cell>
          <cell r="P227">
            <v>81922.2</v>
          </cell>
          <cell r="Q227">
            <v>72120</v>
          </cell>
        </row>
        <row r="228">
          <cell r="C228" t="str">
            <v>West Valley Toll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16542</v>
          </cell>
          <cell r="N228">
            <v>15956</v>
          </cell>
          <cell r="O228">
            <v>7463</v>
          </cell>
          <cell r="P228">
            <v>18949</v>
          </cell>
          <cell r="Q228">
            <v>18822</v>
          </cell>
        </row>
        <row r="229">
          <cell r="C229" t="str">
            <v>Wolverine Creek Wind p244520</v>
          </cell>
          <cell r="F229">
            <v>11725.710000000001</v>
          </cell>
          <cell r="G229">
            <v>18100.490000000002</v>
          </cell>
          <cell r="H229">
            <v>24858.560000000001</v>
          </cell>
          <cell r="I229">
            <v>21151.56</v>
          </cell>
          <cell r="J229">
            <v>18077.46</v>
          </cell>
          <cell r="K229">
            <v>18181</v>
          </cell>
          <cell r="L229">
            <v>16017.15</v>
          </cell>
          <cell r="M229">
            <v>10996.08</v>
          </cell>
          <cell r="N229">
            <v>8846.4</v>
          </cell>
          <cell r="O229">
            <v>18324.66</v>
          </cell>
          <cell r="P229">
            <v>21213.59</v>
          </cell>
          <cell r="Q229">
            <v>10971.63</v>
          </cell>
        </row>
        <row r="231">
          <cell r="B231" t="str">
            <v>Sub Total Long Term Firm Purchases</v>
          </cell>
          <cell r="F231">
            <v>478616.97299999994</v>
          </cell>
          <cell r="G231">
            <v>425124.44699999993</v>
          </cell>
          <cell r="H231">
            <v>444997.37299999996</v>
          </cell>
          <cell r="I231">
            <v>357527.28899999999</v>
          </cell>
          <cell r="J231">
            <v>330741.76800000004</v>
          </cell>
          <cell r="K231">
            <v>327001.277</v>
          </cell>
          <cell r="L231">
            <v>321930.40600000008</v>
          </cell>
          <cell r="M231">
            <v>346401.74000000005</v>
          </cell>
          <cell r="N231">
            <v>311178.61700000003</v>
          </cell>
          <cell r="O231">
            <v>397567.09399999998</v>
          </cell>
          <cell r="P231">
            <v>460221.52299999999</v>
          </cell>
          <cell r="Q231">
            <v>444322.31699999998</v>
          </cell>
        </row>
        <row r="233">
          <cell r="B233" t="str">
            <v>Seasonal Purchased Power</v>
          </cell>
        </row>
        <row r="235">
          <cell r="B235" t="str">
            <v>Sub Total Seasonal Purchased Power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7">
          <cell r="B237" t="str">
            <v>Qualifying Facilities</v>
          </cell>
        </row>
        <row r="238">
          <cell r="C238" t="str">
            <v>QF California</v>
          </cell>
          <cell r="F238">
            <v>4227.6050000000005</v>
          </cell>
          <cell r="G238">
            <v>3820.4809999999998</v>
          </cell>
          <cell r="H238">
            <v>8193.8889999999992</v>
          </cell>
          <cell r="I238">
            <v>11730.357000000002</v>
          </cell>
          <cell r="J238">
            <v>12232.962</v>
          </cell>
          <cell r="K238">
            <v>13203.829</v>
          </cell>
          <cell r="L238">
            <v>5209.2349999999997</v>
          </cell>
          <cell r="M238">
            <v>4043.9560000000001</v>
          </cell>
          <cell r="N238">
            <v>3496.8249999999998</v>
          </cell>
          <cell r="O238">
            <v>3799.0549999999998</v>
          </cell>
          <cell r="P238">
            <v>3072.5529999999999</v>
          </cell>
          <cell r="Q238">
            <v>3073.3040000000001</v>
          </cell>
        </row>
        <row r="239">
          <cell r="C239" t="str">
            <v>QF Idaho</v>
          </cell>
          <cell r="F239">
            <v>4906.4180000000006</v>
          </cell>
          <cell r="G239">
            <v>4426.1490000000003</v>
          </cell>
          <cell r="H239">
            <v>5383.7110000000002</v>
          </cell>
          <cell r="I239">
            <v>6312.8979999999992</v>
          </cell>
          <cell r="J239">
            <v>8316.4679999999989</v>
          </cell>
          <cell r="K239">
            <v>11355.269</v>
          </cell>
          <cell r="L239">
            <v>10565.627999999999</v>
          </cell>
          <cell r="M239">
            <v>10503.236999999997</v>
          </cell>
          <cell r="N239">
            <v>9500.0910000000003</v>
          </cell>
          <cell r="O239">
            <v>9446.3839999999982</v>
          </cell>
          <cell r="P239">
            <v>8493.6139999999996</v>
          </cell>
          <cell r="Q239">
            <v>6327.3749999999991</v>
          </cell>
        </row>
        <row r="240">
          <cell r="C240" t="str">
            <v>QF Oregon</v>
          </cell>
          <cell r="F240">
            <v>21193.782999999999</v>
          </cell>
          <cell r="G240">
            <v>14135.72</v>
          </cell>
          <cell r="H240">
            <v>19288.540000000005</v>
          </cell>
          <cell r="I240">
            <v>24678.491000000009</v>
          </cell>
          <cell r="J240">
            <v>25729.788</v>
          </cell>
          <cell r="K240">
            <v>24156.716000000008</v>
          </cell>
          <cell r="L240">
            <v>18872.531999999999</v>
          </cell>
          <cell r="M240">
            <v>17149.446000000004</v>
          </cell>
          <cell r="N240">
            <v>16641.162999999997</v>
          </cell>
          <cell r="O240">
            <v>14354.564</v>
          </cell>
          <cell r="P240">
            <v>17288.052</v>
          </cell>
          <cell r="Q240">
            <v>19557.686999999998</v>
          </cell>
        </row>
        <row r="241">
          <cell r="C241" t="str">
            <v>QF Utah</v>
          </cell>
          <cell r="F241">
            <v>2131.7489999999998</v>
          </cell>
          <cell r="G241">
            <v>1640.8109999999999</v>
          </cell>
          <cell r="H241">
            <v>2229.8180000000002</v>
          </cell>
          <cell r="I241">
            <v>2268.0600000000004</v>
          </cell>
          <cell r="J241">
            <v>2430.739</v>
          </cell>
          <cell r="K241">
            <v>2370.7150000000001</v>
          </cell>
          <cell r="L241">
            <v>2297.991</v>
          </cell>
          <cell r="M241">
            <v>2166.2629999999999</v>
          </cell>
          <cell r="N241">
            <v>2069.163</v>
          </cell>
          <cell r="O241">
            <v>2533.4220000000005</v>
          </cell>
          <cell r="P241">
            <v>2209.7929999999997</v>
          </cell>
          <cell r="Q241">
            <v>1520.8910000000001</v>
          </cell>
        </row>
        <row r="242">
          <cell r="C242" t="str">
            <v>QF Washington</v>
          </cell>
          <cell r="F242">
            <v>1778.2530000000002</v>
          </cell>
          <cell r="G242">
            <v>1467.818</v>
          </cell>
          <cell r="H242">
            <v>1835.4679999999998</v>
          </cell>
          <cell r="I242">
            <v>1788.8029999999999</v>
          </cell>
          <cell r="J242">
            <v>1856.6579999999999</v>
          </cell>
          <cell r="K242">
            <v>2137.3520000000003</v>
          </cell>
          <cell r="L242">
            <v>3153.7269999999999</v>
          </cell>
          <cell r="M242">
            <v>3422.7109999999998</v>
          </cell>
          <cell r="N242">
            <v>3246.9480000000003</v>
          </cell>
          <cell r="O242">
            <v>1677.6130000000001</v>
          </cell>
          <cell r="P242">
            <v>1479.6770000000001</v>
          </cell>
          <cell r="Q242">
            <v>1551.491</v>
          </cell>
        </row>
        <row r="243">
          <cell r="C243" t="str">
            <v>QF Wyoming</v>
          </cell>
          <cell r="F243">
            <v>161.00200000000001</v>
          </cell>
          <cell r="G243">
            <v>143.86500000000001</v>
          </cell>
          <cell r="H243">
            <v>161.54300000000001</v>
          </cell>
          <cell r="I243">
            <v>334.52</v>
          </cell>
          <cell r="J243">
            <v>1791.1420000000001</v>
          </cell>
          <cell r="K243">
            <v>1804.865</v>
          </cell>
          <cell r="L243">
            <v>2010.663</v>
          </cell>
          <cell r="M243">
            <v>2023.0040000000001</v>
          </cell>
          <cell r="N243">
            <v>1891.0650000000001</v>
          </cell>
          <cell r="O243">
            <v>789.86</v>
          </cell>
          <cell r="P243">
            <v>154.93299999999999</v>
          </cell>
          <cell r="Q243">
            <v>155.751</v>
          </cell>
        </row>
        <row r="244">
          <cell r="C244" t="str">
            <v>Biomass p234159 QF</v>
          </cell>
          <cell r="F244">
            <v>15953.09</v>
          </cell>
          <cell r="G244">
            <v>15993.36</v>
          </cell>
          <cell r="H244">
            <v>15994.94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15200.74</v>
          </cell>
          <cell r="N244">
            <v>15866.64</v>
          </cell>
          <cell r="O244">
            <v>12664.68</v>
          </cell>
          <cell r="P244">
            <v>11326.9</v>
          </cell>
          <cell r="Q244">
            <v>7999.95</v>
          </cell>
        </row>
        <row r="245">
          <cell r="C245" t="str">
            <v>Chevron Wind p499335 QF</v>
          </cell>
          <cell r="F245">
            <v>6357.52</v>
          </cell>
          <cell r="G245">
            <v>5029.78</v>
          </cell>
          <cell r="H245">
            <v>5555.86</v>
          </cell>
          <cell r="I245">
            <v>4125.04</v>
          </cell>
          <cell r="J245">
            <v>4035.5</v>
          </cell>
          <cell r="K245">
            <v>3235</v>
          </cell>
          <cell r="L245">
            <v>2599.61</v>
          </cell>
          <cell r="M245">
            <v>2179</v>
          </cell>
          <cell r="N245">
            <v>1746.94</v>
          </cell>
          <cell r="O245">
            <v>3454.9</v>
          </cell>
          <cell r="P245">
            <v>6287.87</v>
          </cell>
          <cell r="Q245">
            <v>4215.51</v>
          </cell>
        </row>
        <row r="246">
          <cell r="C246" t="str">
            <v>DCFP p316701 QF</v>
          </cell>
          <cell r="F246">
            <v>67.478999999999999</v>
          </cell>
          <cell r="G246">
            <v>0</v>
          </cell>
          <cell r="H246">
            <v>112.376</v>
          </cell>
          <cell r="I246">
            <v>111.23399999999999</v>
          </cell>
          <cell r="J246">
            <v>262.78300000000002</v>
          </cell>
          <cell r="K246">
            <v>139.57300000000001</v>
          </cell>
          <cell r="L246">
            <v>106.7</v>
          </cell>
          <cell r="M246">
            <v>28.411999999999999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Evergreen BioPower p351030 QF</v>
          </cell>
          <cell r="F247">
            <v>3128.5430000000001</v>
          </cell>
          <cell r="G247">
            <v>3480.0149999999999</v>
          </cell>
          <cell r="H247">
            <v>3059.6019999999999</v>
          </cell>
          <cell r="I247">
            <v>2977.83</v>
          </cell>
          <cell r="J247">
            <v>3646.2559999999999</v>
          </cell>
          <cell r="K247">
            <v>3943.355</v>
          </cell>
          <cell r="L247">
            <v>4309.4399999999996</v>
          </cell>
          <cell r="M247">
            <v>2459.049</v>
          </cell>
          <cell r="N247">
            <v>3501.8490000000002</v>
          </cell>
          <cell r="O247">
            <v>4106.3040000000001</v>
          </cell>
          <cell r="P247">
            <v>3283.95</v>
          </cell>
          <cell r="Q247">
            <v>3799.3820000000001</v>
          </cell>
        </row>
        <row r="248">
          <cell r="C248" t="str">
            <v>ExxonMobil p255042 QF</v>
          </cell>
          <cell r="F248">
            <v>70913.899999999994</v>
          </cell>
          <cell r="G248">
            <v>66718.8</v>
          </cell>
          <cell r="H248">
            <v>71438</v>
          </cell>
          <cell r="I248">
            <v>51454.7</v>
          </cell>
          <cell r="J248">
            <v>50470.9</v>
          </cell>
          <cell r="K248">
            <v>48525.1</v>
          </cell>
          <cell r="L248">
            <v>47591.5</v>
          </cell>
          <cell r="M248">
            <v>1075.3</v>
          </cell>
          <cell r="N248">
            <v>40486.5</v>
          </cell>
          <cell r="O248">
            <v>47749.599999999999</v>
          </cell>
          <cell r="P248">
            <v>53499.8</v>
          </cell>
          <cell r="Q248">
            <v>70885.100000000006</v>
          </cell>
        </row>
        <row r="249">
          <cell r="C249" t="str">
            <v>Kennecott Smelter QF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12235.19</v>
          </cell>
          <cell r="M249">
            <v>8187.23</v>
          </cell>
          <cell r="N249">
            <v>12944.75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Mountain Wind 1 p367721 QF</v>
          </cell>
          <cell r="F250">
            <v>27064.546999999999</v>
          </cell>
          <cell r="G250">
            <v>21112.402999999998</v>
          </cell>
          <cell r="H250">
            <v>18173.317999999999</v>
          </cell>
          <cell r="I250">
            <v>20027.420999999998</v>
          </cell>
          <cell r="J250">
            <v>14077.567999999999</v>
          </cell>
          <cell r="K250">
            <v>10992.598</v>
          </cell>
          <cell r="L250">
            <v>6300.26</v>
          </cell>
          <cell r="M250">
            <v>8506.4349999999995</v>
          </cell>
          <cell r="N250">
            <v>6040.64</v>
          </cell>
          <cell r="O250">
            <v>17000.268</v>
          </cell>
          <cell r="P250">
            <v>16844.310000000001</v>
          </cell>
          <cell r="Q250">
            <v>20363.425999999999</v>
          </cell>
        </row>
        <row r="251">
          <cell r="C251" t="str">
            <v>Mountain Wind 2 p398449 QF</v>
          </cell>
          <cell r="F251">
            <v>33052.959999999999</v>
          </cell>
          <cell r="G251">
            <v>26297.907999999999</v>
          </cell>
          <cell r="H251">
            <v>23442.504000000001</v>
          </cell>
          <cell r="I251">
            <v>24408.564999999999</v>
          </cell>
          <cell r="J251">
            <v>19524.172999999999</v>
          </cell>
          <cell r="K251">
            <v>15149.061</v>
          </cell>
          <cell r="L251">
            <v>8449.6380000000008</v>
          </cell>
          <cell r="M251">
            <v>11020.386</v>
          </cell>
          <cell r="N251">
            <v>8154.2619999999997</v>
          </cell>
          <cell r="O251">
            <v>22071.07</v>
          </cell>
          <cell r="P251">
            <v>23164.018</v>
          </cell>
          <cell r="Q251">
            <v>26110.388999999999</v>
          </cell>
        </row>
        <row r="252">
          <cell r="C252" t="str">
            <v>Oregon Wind Farm QF</v>
          </cell>
          <cell r="F252">
            <v>11485.324999999999</v>
          </cell>
          <cell r="G252">
            <v>12359.77</v>
          </cell>
          <cell r="H252">
            <v>12890.4</v>
          </cell>
          <cell r="I252">
            <v>20097.699000000001</v>
          </cell>
          <cell r="J252">
            <v>19254.875</v>
          </cell>
          <cell r="K252">
            <v>22767.201000000001</v>
          </cell>
          <cell r="L252">
            <v>16327.475</v>
          </cell>
          <cell r="M252">
            <v>14983.423999999999</v>
          </cell>
          <cell r="N252">
            <v>9176.0249999999978</v>
          </cell>
          <cell r="O252">
            <v>12847.572999999999</v>
          </cell>
          <cell r="P252">
            <v>14537.301000000003</v>
          </cell>
          <cell r="Q252">
            <v>6334.2259999999997</v>
          </cell>
        </row>
        <row r="253">
          <cell r="C253" t="str">
            <v>Power County North Wind QF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2941.174</v>
          </cell>
        </row>
        <row r="254">
          <cell r="C254" t="str">
            <v>Power County South Wind QF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2909.8209999999999</v>
          </cell>
        </row>
        <row r="255">
          <cell r="C255" t="str">
            <v>SF Phosphates</v>
          </cell>
          <cell r="F255">
            <v>6534.8360000000002</v>
          </cell>
          <cell r="G255">
            <v>5331.0829999999996</v>
          </cell>
          <cell r="H255">
            <v>6199.1549999999997</v>
          </cell>
          <cell r="I255">
            <v>5571.3209999999999</v>
          </cell>
          <cell r="J255">
            <v>7233.0069999999996</v>
          </cell>
          <cell r="K255">
            <v>3542.1729999999998</v>
          </cell>
          <cell r="L255">
            <v>7924.9669999999996</v>
          </cell>
          <cell r="M255">
            <v>6590.2269999999999</v>
          </cell>
          <cell r="N255">
            <v>7337.8069999999998</v>
          </cell>
          <cell r="O255">
            <v>4565.808</v>
          </cell>
          <cell r="P255">
            <v>6252.241</v>
          </cell>
          <cell r="Q255">
            <v>6282.1149999999998</v>
          </cell>
        </row>
        <row r="256">
          <cell r="C256" t="str">
            <v>Spanish Fork Wind 2 p311681 QF</v>
          </cell>
          <cell r="F256">
            <v>3797.36</v>
          </cell>
          <cell r="G256">
            <v>3010.9</v>
          </cell>
          <cell r="H256">
            <v>3367.95</v>
          </cell>
          <cell r="I256">
            <v>1939.32</v>
          </cell>
          <cell r="J256">
            <v>2744.3</v>
          </cell>
          <cell r="K256">
            <v>3745.45</v>
          </cell>
          <cell r="L256">
            <v>5557.51</v>
          </cell>
          <cell r="M256">
            <v>6080.63</v>
          </cell>
          <cell r="N256">
            <v>5365.7</v>
          </cell>
          <cell r="O256">
            <v>4393.2</v>
          </cell>
          <cell r="P256">
            <v>3961.25</v>
          </cell>
          <cell r="Q256">
            <v>3416.76</v>
          </cell>
        </row>
        <row r="257">
          <cell r="C257" t="str">
            <v>Sunnyside p83997/p59965 QF</v>
          </cell>
          <cell r="F257">
            <v>34973.26</v>
          </cell>
          <cell r="G257">
            <v>34359.42</v>
          </cell>
          <cell r="H257">
            <v>36443.75</v>
          </cell>
          <cell r="I257">
            <v>19601.87</v>
          </cell>
          <cell r="J257">
            <v>38406.67</v>
          </cell>
          <cell r="K257">
            <v>37264</v>
          </cell>
          <cell r="L257">
            <v>38471</v>
          </cell>
          <cell r="M257">
            <v>38213.61</v>
          </cell>
          <cell r="N257">
            <v>37204.620000000003</v>
          </cell>
          <cell r="O257">
            <v>28491.31</v>
          </cell>
          <cell r="P257">
            <v>37231.35</v>
          </cell>
          <cell r="Q257">
            <v>38647.31</v>
          </cell>
        </row>
        <row r="258">
          <cell r="C258" t="str">
            <v>Tesoro QF</v>
          </cell>
          <cell r="F258">
            <v>5928.74</v>
          </cell>
          <cell r="G258">
            <v>4294.9399999999996</v>
          </cell>
          <cell r="H258">
            <v>3079.94</v>
          </cell>
          <cell r="I258">
            <v>1171.9100000000001</v>
          </cell>
          <cell r="J258">
            <v>1789.29</v>
          </cell>
          <cell r="K258">
            <v>1210.96</v>
          </cell>
          <cell r="L258">
            <v>2501.39</v>
          </cell>
          <cell r="M258">
            <v>2532.02</v>
          </cell>
          <cell r="N258">
            <v>1599.65</v>
          </cell>
          <cell r="O258">
            <v>2718.53</v>
          </cell>
          <cell r="P258">
            <v>2624.24</v>
          </cell>
          <cell r="Q258">
            <v>2978.16</v>
          </cell>
        </row>
        <row r="259">
          <cell r="C259" t="str">
            <v>Threemile Canyon Wind QF p500139</v>
          </cell>
          <cell r="F259">
            <v>1618.8610000000001</v>
          </cell>
          <cell r="G259">
            <v>1843.5920000000001</v>
          </cell>
          <cell r="H259">
            <v>1481.7660000000001</v>
          </cell>
          <cell r="I259">
            <v>2905.788</v>
          </cell>
          <cell r="J259">
            <v>2935.0129999999999</v>
          </cell>
          <cell r="K259">
            <v>3463.451</v>
          </cell>
          <cell r="L259">
            <v>2452.59</v>
          </cell>
          <cell r="M259">
            <v>2973.6889999999999</v>
          </cell>
          <cell r="N259">
            <v>1261.4659999999999</v>
          </cell>
          <cell r="O259">
            <v>1707.5409999999999</v>
          </cell>
          <cell r="P259">
            <v>1769.56</v>
          </cell>
          <cell r="Q259">
            <v>734.19</v>
          </cell>
        </row>
        <row r="260">
          <cell r="C260" t="str">
            <v>US Magnesium QF</v>
          </cell>
          <cell r="F260">
            <v>16732.3</v>
          </cell>
          <cell r="G260">
            <v>11787.9</v>
          </cell>
          <cell r="H260">
            <v>12664.3</v>
          </cell>
          <cell r="I260">
            <v>12497</v>
          </cell>
          <cell r="J260">
            <v>13135.8</v>
          </cell>
          <cell r="K260">
            <v>10988.6</v>
          </cell>
          <cell r="L260">
            <v>10577.8</v>
          </cell>
          <cell r="M260">
            <v>11208.5</v>
          </cell>
          <cell r="N260">
            <v>11477.4</v>
          </cell>
          <cell r="O260">
            <v>13778.1</v>
          </cell>
          <cell r="P260">
            <v>14929.5</v>
          </cell>
          <cell r="Q260">
            <v>15820</v>
          </cell>
        </row>
        <row r="262">
          <cell r="B262" t="str">
            <v>Total Qualifying Facilities</v>
          </cell>
          <cell r="F262">
            <v>272007.53100000002</v>
          </cell>
          <cell r="G262">
            <v>237254.715</v>
          </cell>
          <cell r="H262">
            <v>250996.83000000002</v>
          </cell>
          <cell r="I262">
            <v>214002.82699999999</v>
          </cell>
          <cell r="J262">
            <v>229873.89199999999</v>
          </cell>
          <cell r="K262">
            <v>219995.26800000001</v>
          </cell>
          <cell r="L262">
            <v>207514.84600000002</v>
          </cell>
          <cell r="M262">
            <v>170547.269</v>
          </cell>
          <cell r="N262">
            <v>199009.50399999999</v>
          </cell>
          <cell r="O262">
            <v>208149.78199999998</v>
          </cell>
          <cell r="P262">
            <v>228410.91200000001</v>
          </cell>
          <cell r="Q262">
            <v>245624.01199999999</v>
          </cell>
        </row>
        <row r="264">
          <cell r="B264" t="str">
            <v>Mid-Columbia Contracts</v>
          </cell>
        </row>
        <row r="265">
          <cell r="C265" t="str">
            <v>Canadian Entitlement p60828</v>
          </cell>
          <cell r="F265">
            <v>-1498</v>
          </cell>
          <cell r="G265">
            <v>-1384</v>
          </cell>
          <cell r="H265">
            <v>-1558</v>
          </cell>
          <cell r="I265">
            <v>-1498</v>
          </cell>
          <cell r="J265">
            <v>-1500</v>
          </cell>
          <cell r="K265">
            <v>-1500</v>
          </cell>
          <cell r="L265">
            <v>-1494</v>
          </cell>
          <cell r="M265">
            <v>-1558</v>
          </cell>
          <cell r="N265">
            <v>-1500</v>
          </cell>
          <cell r="O265">
            <v>-1499</v>
          </cell>
          <cell r="P265">
            <v>0</v>
          </cell>
          <cell r="Q265">
            <v>0</v>
          </cell>
        </row>
        <row r="266">
          <cell r="C266" t="str">
            <v>Chelan - Rocky Reach p60827</v>
          </cell>
          <cell r="F266">
            <v>32292</v>
          </cell>
          <cell r="G266">
            <v>34596</v>
          </cell>
          <cell r="H266">
            <v>37492</v>
          </cell>
          <cell r="I266">
            <v>38390</v>
          </cell>
          <cell r="J266">
            <v>47796</v>
          </cell>
          <cell r="K266">
            <v>50340</v>
          </cell>
          <cell r="L266">
            <v>43690</v>
          </cell>
          <cell r="M266">
            <v>37121</v>
          </cell>
          <cell r="N266">
            <v>20545</v>
          </cell>
          <cell r="O266">
            <v>21964</v>
          </cell>
          <cell r="P266">
            <v>0</v>
          </cell>
          <cell r="Q266">
            <v>0</v>
          </cell>
        </row>
        <row r="267">
          <cell r="C267" t="str">
            <v>Douglas - Wells p60828</v>
          </cell>
          <cell r="F267">
            <v>22827</v>
          </cell>
          <cell r="G267">
            <v>23810</v>
          </cell>
          <cell r="H267">
            <v>24136</v>
          </cell>
          <cell r="I267">
            <v>24252</v>
          </cell>
          <cell r="J267">
            <v>26897</v>
          </cell>
          <cell r="K267">
            <v>20744</v>
          </cell>
          <cell r="L267">
            <v>17468</v>
          </cell>
          <cell r="M267">
            <v>26559</v>
          </cell>
          <cell r="N267">
            <v>14786</v>
          </cell>
          <cell r="O267">
            <v>15122</v>
          </cell>
          <cell r="P267">
            <v>18195</v>
          </cell>
          <cell r="Q267">
            <v>19989</v>
          </cell>
        </row>
        <row r="268">
          <cell r="C268" t="str">
            <v>Grant Displacement p270294</v>
          </cell>
          <cell r="F268">
            <v>29411</v>
          </cell>
          <cell r="G268">
            <v>26745</v>
          </cell>
          <cell r="H268">
            <v>29768</v>
          </cell>
          <cell r="I268">
            <v>42963</v>
          </cell>
          <cell r="J268">
            <v>53655</v>
          </cell>
          <cell r="K268">
            <v>51540</v>
          </cell>
          <cell r="L268">
            <v>46501</v>
          </cell>
          <cell r="M268">
            <v>33186</v>
          </cell>
          <cell r="N268">
            <v>30963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Grant Surplus p258951</v>
          </cell>
          <cell r="F269">
            <v>10430</v>
          </cell>
          <cell r="G269">
            <v>7541</v>
          </cell>
          <cell r="H269">
            <v>8882</v>
          </cell>
          <cell r="I269">
            <v>3766</v>
          </cell>
          <cell r="J269">
            <v>1035</v>
          </cell>
          <cell r="K269">
            <v>1447</v>
          </cell>
          <cell r="L269">
            <v>8211</v>
          </cell>
          <cell r="M269">
            <v>9391</v>
          </cell>
          <cell r="N269">
            <v>5881</v>
          </cell>
          <cell r="O269">
            <v>7323</v>
          </cell>
          <cell r="P269">
            <v>8792</v>
          </cell>
          <cell r="Q269">
            <v>9872</v>
          </cell>
        </row>
        <row r="270">
          <cell r="C270" t="str">
            <v>Grant Reasonable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2">
          <cell r="B272" t="str">
            <v>Total Mid-Columbia Contracts</v>
          </cell>
          <cell r="F272">
            <v>93462</v>
          </cell>
          <cell r="G272">
            <v>91308</v>
          </cell>
          <cell r="H272">
            <v>98720</v>
          </cell>
          <cell r="I272">
            <v>107873</v>
          </cell>
          <cell r="J272">
            <v>127883</v>
          </cell>
          <cell r="K272">
            <v>122571</v>
          </cell>
          <cell r="L272">
            <v>114376</v>
          </cell>
          <cell r="M272">
            <v>104699</v>
          </cell>
          <cell r="N272">
            <v>70675</v>
          </cell>
          <cell r="O272">
            <v>42910</v>
          </cell>
          <cell r="P272">
            <v>26987</v>
          </cell>
          <cell r="Q272">
            <v>29861</v>
          </cell>
        </row>
        <row r="274">
          <cell r="B274" t="str">
            <v>Total Long Term Firm Purchases</v>
          </cell>
          <cell r="F274">
            <v>844086.50399999996</v>
          </cell>
          <cell r="G274">
            <v>753687.16199999989</v>
          </cell>
          <cell r="H274">
            <v>794714.20299999998</v>
          </cell>
          <cell r="I274">
            <v>679403.11599999992</v>
          </cell>
          <cell r="J274">
            <v>688498.66</v>
          </cell>
          <cell r="K274">
            <v>669567.54500000004</v>
          </cell>
          <cell r="L274">
            <v>643821.25200000009</v>
          </cell>
          <cell r="M274">
            <v>621648.00900000008</v>
          </cell>
          <cell r="N274">
            <v>580863.12100000004</v>
          </cell>
          <cell r="O274">
            <v>648626.87599999993</v>
          </cell>
          <cell r="P274">
            <v>715619.43500000006</v>
          </cell>
          <cell r="Q274">
            <v>719807.32899999991</v>
          </cell>
        </row>
        <row r="276">
          <cell r="B276" t="str">
            <v>Storage &amp; Exchange</v>
          </cell>
        </row>
        <row r="277">
          <cell r="C277" t="str">
            <v>APGI/Colockum s191690</v>
          </cell>
          <cell r="F277">
            <v>-18607</v>
          </cell>
          <cell r="G277">
            <v>-15580</v>
          </cell>
          <cell r="H277">
            <v>-16825</v>
          </cell>
          <cell r="I277">
            <v>-16446</v>
          </cell>
          <cell r="J277">
            <v>-18607</v>
          </cell>
          <cell r="K277">
            <v>-16446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APS Exchange p58118/s58119</v>
          </cell>
          <cell r="F278">
            <v>142660</v>
          </cell>
          <cell r="G278">
            <v>69020</v>
          </cell>
          <cell r="H278">
            <v>0</v>
          </cell>
          <cell r="I278">
            <v>0</v>
          </cell>
          <cell r="J278">
            <v>-78336</v>
          </cell>
          <cell r="K278">
            <v>-138184</v>
          </cell>
          <cell r="L278">
            <v>-142870</v>
          </cell>
          <cell r="M278">
            <v>-142746</v>
          </cell>
          <cell r="N278">
            <v>-69120</v>
          </cell>
          <cell r="O278">
            <v>78336</v>
          </cell>
          <cell r="P278">
            <v>136819</v>
          </cell>
          <cell r="Q278">
            <v>138488</v>
          </cell>
        </row>
        <row r="279">
          <cell r="C279" t="str">
            <v>Black Hills CTs p64676</v>
          </cell>
          <cell r="F279">
            <v>49.389999999999986</v>
          </cell>
          <cell r="G279">
            <v>33</v>
          </cell>
          <cell r="H279">
            <v>199.17699999999999</v>
          </cell>
          <cell r="I279">
            <v>-266.03499999999997</v>
          </cell>
          <cell r="J279">
            <v>2.1980000000000075</v>
          </cell>
          <cell r="K279">
            <v>-38</v>
          </cell>
          <cell r="L279">
            <v>989.56</v>
          </cell>
          <cell r="M279">
            <v>-455</v>
          </cell>
          <cell r="N279">
            <v>-570.73500000000001</v>
          </cell>
          <cell r="O279">
            <v>92.372</v>
          </cell>
          <cell r="P279">
            <v>116.009</v>
          </cell>
          <cell r="Q279">
            <v>-122.63999999999999</v>
          </cell>
        </row>
        <row r="280">
          <cell r="C280" t="str">
            <v>BPA Exchange p64706/p64888</v>
          </cell>
          <cell r="F280">
            <v>0</v>
          </cell>
          <cell r="G280">
            <v>1</v>
          </cell>
          <cell r="H280">
            <v>-50000</v>
          </cell>
          <cell r="I280">
            <v>0</v>
          </cell>
          <cell r="J280">
            <v>0</v>
          </cell>
          <cell r="K280">
            <v>132194</v>
          </cell>
          <cell r="L280">
            <v>117798</v>
          </cell>
          <cell r="M280">
            <v>0</v>
          </cell>
          <cell r="N280">
            <v>-66664</v>
          </cell>
          <cell r="O280">
            <v>-66664</v>
          </cell>
          <cell r="P280">
            <v>-66664</v>
          </cell>
          <cell r="Q280">
            <v>0</v>
          </cell>
        </row>
        <row r="281">
          <cell r="C281" t="str">
            <v xml:space="preserve">BPA FC II Wind p63507 </v>
          </cell>
          <cell r="F281">
            <v>189.572</v>
          </cell>
          <cell r="G281">
            <v>-413.62099999999998</v>
          </cell>
          <cell r="H281">
            <v>287.27300000000002</v>
          </cell>
          <cell r="I281">
            <v>-17.878000000000043</v>
          </cell>
          <cell r="J281">
            <v>-89.853999999999985</v>
          </cell>
          <cell r="K281">
            <v>-214.548</v>
          </cell>
          <cell r="L281">
            <v>-53.837999999999994</v>
          </cell>
          <cell r="M281">
            <v>57.994000000000028</v>
          </cell>
          <cell r="N281">
            <v>43.413999999999987</v>
          </cell>
          <cell r="O281">
            <v>300.95600000000002</v>
          </cell>
          <cell r="P281">
            <v>6.5480000000000018</v>
          </cell>
          <cell r="Q281">
            <v>-145.041</v>
          </cell>
        </row>
        <row r="282">
          <cell r="C282" t="str">
            <v xml:space="preserve">BPA FC IV Wind p79207 </v>
          </cell>
          <cell r="F282">
            <v>1655.5889999999999</v>
          </cell>
          <cell r="G282">
            <v>-3242.0529999999999</v>
          </cell>
          <cell r="H282">
            <v>2925.2420000000002</v>
          </cell>
          <cell r="I282">
            <v>-925.43599999999969</v>
          </cell>
          <cell r="J282">
            <v>-1289.7439999999997</v>
          </cell>
          <cell r="K282">
            <v>-1925.8119999999999</v>
          </cell>
          <cell r="L282">
            <v>-602.57299999999987</v>
          </cell>
          <cell r="M282">
            <v>279.63200000000006</v>
          </cell>
          <cell r="N282">
            <v>641.79100000000017</v>
          </cell>
          <cell r="O282">
            <v>2600.2740000000003</v>
          </cell>
          <cell r="P282">
            <v>270.04100000000017</v>
          </cell>
          <cell r="Q282">
            <v>-918.93299999999999</v>
          </cell>
        </row>
        <row r="283">
          <cell r="C283" t="str">
            <v>BPA Peaking p59820</v>
          </cell>
          <cell r="F283">
            <v>-3020</v>
          </cell>
          <cell r="G283">
            <v>-1530</v>
          </cell>
          <cell r="H283">
            <v>-7118</v>
          </cell>
          <cell r="I283">
            <v>5374</v>
          </cell>
          <cell r="J283">
            <v>-4190</v>
          </cell>
          <cell r="K283">
            <v>6851</v>
          </cell>
          <cell r="L283">
            <v>2262</v>
          </cell>
          <cell r="M283">
            <v>5549</v>
          </cell>
          <cell r="N283">
            <v>-25984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BPA So. Idaho p64885/p83975/p64705</v>
          </cell>
          <cell r="F284">
            <v>-88</v>
          </cell>
          <cell r="G284">
            <v>14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282</v>
          </cell>
          <cell r="N284">
            <v>-23</v>
          </cell>
          <cell r="O284">
            <v>270</v>
          </cell>
          <cell r="P284">
            <v>0</v>
          </cell>
          <cell r="Q284">
            <v>0</v>
          </cell>
        </row>
        <row r="285">
          <cell r="C285" t="str">
            <v>Cowlitz Swift p65787</v>
          </cell>
          <cell r="F285">
            <v>-1528</v>
          </cell>
          <cell r="G285">
            <v>-6406</v>
          </cell>
          <cell r="H285">
            <v>-2001</v>
          </cell>
          <cell r="I285">
            <v>-9098</v>
          </cell>
          <cell r="J285">
            <v>2907</v>
          </cell>
          <cell r="K285">
            <v>-3882</v>
          </cell>
          <cell r="L285">
            <v>-4318</v>
          </cell>
          <cell r="M285">
            <v>-2112</v>
          </cell>
          <cell r="N285">
            <v>149</v>
          </cell>
          <cell r="O285">
            <v>-5539</v>
          </cell>
          <cell r="P285">
            <v>1608</v>
          </cell>
          <cell r="Q285">
            <v>-5136</v>
          </cell>
        </row>
        <row r="286">
          <cell r="C286" t="str">
            <v>EWEB FC I p63508/p63510</v>
          </cell>
          <cell r="F286">
            <v>562</v>
          </cell>
          <cell r="G286">
            <v>-434</v>
          </cell>
          <cell r="H286">
            <v>336</v>
          </cell>
          <cell r="I286">
            <v>21</v>
          </cell>
          <cell r="J286">
            <v>-132</v>
          </cell>
          <cell r="K286">
            <v>-914</v>
          </cell>
          <cell r="L286">
            <v>-86</v>
          </cell>
          <cell r="M286">
            <v>336</v>
          </cell>
          <cell r="N286">
            <v>24.432999999999993</v>
          </cell>
          <cell r="O286">
            <v>1229</v>
          </cell>
          <cell r="P286">
            <v>210</v>
          </cell>
          <cell r="Q286">
            <v>-844</v>
          </cell>
        </row>
        <row r="287">
          <cell r="C287" t="str">
            <v>PSCO FC III p63362/s63361</v>
          </cell>
          <cell r="F287">
            <v>3700</v>
          </cell>
          <cell r="G287">
            <v>-3569</v>
          </cell>
          <cell r="H287">
            <v>-3085</v>
          </cell>
          <cell r="I287">
            <v>3674</v>
          </cell>
          <cell r="J287">
            <v>-1581</v>
          </cell>
          <cell r="K287">
            <v>-5857</v>
          </cell>
          <cell r="L287">
            <v>-3807</v>
          </cell>
          <cell r="M287">
            <v>-325</v>
          </cell>
          <cell r="N287">
            <v>1281</v>
          </cell>
          <cell r="O287">
            <v>4872</v>
          </cell>
          <cell r="P287">
            <v>5192</v>
          </cell>
          <cell r="Q287">
            <v>-1652</v>
          </cell>
        </row>
        <row r="288">
          <cell r="C288" t="str">
            <v>PSCo Exchange p340325</v>
          </cell>
          <cell r="F288">
            <v>-744</v>
          </cell>
          <cell r="G288">
            <v>125</v>
          </cell>
          <cell r="H288">
            <v>171</v>
          </cell>
          <cell r="I288">
            <v>524</v>
          </cell>
          <cell r="J288">
            <v>646</v>
          </cell>
          <cell r="K288">
            <v>1749</v>
          </cell>
          <cell r="L288">
            <v>1763</v>
          </cell>
          <cell r="M288">
            <v>126</v>
          </cell>
          <cell r="N288">
            <v>-3</v>
          </cell>
          <cell r="O288">
            <v>156</v>
          </cell>
          <cell r="P288">
            <v>90</v>
          </cell>
          <cell r="Q288">
            <v>147</v>
          </cell>
        </row>
        <row r="289">
          <cell r="C289" t="str">
            <v>Redding Exchange p66276</v>
          </cell>
          <cell r="F289">
            <v>9996</v>
          </cell>
          <cell r="G289">
            <v>7474</v>
          </cell>
          <cell r="H289">
            <v>9596</v>
          </cell>
          <cell r="I289">
            <v>10482</v>
          </cell>
          <cell r="J289">
            <v>-7821</v>
          </cell>
          <cell r="K289">
            <v>-7608</v>
          </cell>
          <cell r="L289">
            <v>-9774</v>
          </cell>
          <cell r="M289">
            <v>-12524</v>
          </cell>
          <cell r="N289">
            <v>-7041</v>
          </cell>
          <cell r="O289">
            <v>-6637</v>
          </cell>
          <cell r="P289">
            <v>2806</v>
          </cell>
          <cell r="Q289">
            <v>9727</v>
          </cell>
        </row>
        <row r="290">
          <cell r="C290" t="str">
            <v>SCL State Line p105228</v>
          </cell>
          <cell r="F290">
            <v>12515.682000000001</v>
          </cell>
          <cell r="G290">
            <v>9410.9429999999993</v>
          </cell>
          <cell r="H290">
            <v>-1848.413999999997</v>
          </cell>
          <cell r="I290">
            <v>10074.474999999999</v>
          </cell>
          <cell r="J290">
            <v>-253.80099999999948</v>
          </cell>
          <cell r="K290">
            <v>-1667.9389999999985</v>
          </cell>
          <cell r="L290">
            <v>-7576.6450000000004</v>
          </cell>
          <cell r="M290">
            <v>-6475.4510000000009</v>
          </cell>
          <cell r="N290">
            <v>-8986.7180000000008</v>
          </cell>
          <cell r="O290">
            <v>-6588.5600000000013</v>
          </cell>
          <cell r="P290">
            <v>14768.269</v>
          </cell>
          <cell r="Q290">
            <v>-9176.1020000000008</v>
          </cell>
        </row>
        <row r="292">
          <cell r="B292" t="str">
            <v>Total Storage &amp; Exchange</v>
          </cell>
          <cell r="F292">
            <v>147341.23300000001</v>
          </cell>
          <cell r="G292">
            <v>54903.269</v>
          </cell>
          <cell r="H292">
            <v>-67362.722000000009</v>
          </cell>
          <cell r="I292">
            <v>3396.1259999999966</v>
          </cell>
          <cell r="J292">
            <v>-108745.201</v>
          </cell>
          <cell r="K292">
            <v>-35943.298999999999</v>
          </cell>
          <cell r="L292">
            <v>-46275.495999999999</v>
          </cell>
          <cell r="M292">
            <v>-158006.82499999998</v>
          </cell>
          <cell r="N292">
            <v>-176252.815</v>
          </cell>
          <cell r="O292">
            <v>2428.0420000000013</v>
          </cell>
          <cell r="P292">
            <v>95221.866999999984</v>
          </cell>
          <cell r="Q292">
            <v>130367.284</v>
          </cell>
        </row>
        <row r="294">
          <cell r="B294" t="str">
            <v>Total Short Term Firm Purchases</v>
          </cell>
          <cell r="F294">
            <v>47879.282000000007</v>
          </cell>
          <cell r="G294">
            <v>244136.62500000006</v>
          </cell>
          <cell r="H294">
            <v>193115.571</v>
          </cell>
          <cell r="I294">
            <v>303625.38800000004</v>
          </cell>
          <cell r="J294">
            <v>355973.41399999999</v>
          </cell>
          <cell r="K294">
            <v>537779.84499999997</v>
          </cell>
          <cell r="L294">
            <v>908059.31900000037</v>
          </cell>
          <cell r="M294">
            <v>769727.41599999997</v>
          </cell>
          <cell r="N294">
            <v>549220.92200000002</v>
          </cell>
          <cell r="O294">
            <v>474873.32499999995</v>
          </cell>
          <cell r="P294">
            <v>626800.66100000008</v>
          </cell>
          <cell r="Q294">
            <v>581966.74799999991</v>
          </cell>
        </row>
        <row r="295">
          <cell r="B295" t="str">
            <v>Total Secondary Purchases</v>
          </cell>
          <cell r="F295">
            <v>43067.517000000342</v>
          </cell>
          <cell r="G295">
            <v>15576.949999999168</v>
          </cell>
          <cell r="H295">
            <v>47214.58599999937</v>
          </cell>
          <cell r="I295">
            <v>39917.684000001231</v>
          </cell>
          <cell r="J295">
            <v>-17064.13099999947</v>
          </cell>
          <cell r="K295">
            <v>1484.6090000001714</v>
          </cell>
          <cell r="L295">
            <v>11475.471999999834</v>
          </cell>
          <cell r="M295">
            <v>-50315.774000000674</v>
          </cell>
          <cell r="N295">
            <v>-4012.348000000231</v>
          </cell>
          <cell r="O295">
            <v>-1118.2929999997141</v>
          </cell>
          <cell r="P295">
            <v>-51217.430999999517</v>
          </cell>
          <cell r="Q295">
            <v>-14783.082000000635</v>
          </cell>
        </row>
        <row r="297">
          <cell r="A297" t="str">
            <v>Total Purchased Power &amp; Net Interchange</v>
          </cell>
          <cell r="F297">
            <v>1082374.5360000003</v>
          </cell>
          <cell r="G297">
            <v>1068304.0059999991</v>
          </cell>
          <cell r="H297">
            <v>967681.63799999934</v>
          </cell>
          <cell r="I297">
            <v>1026342.3140000012</v>
          </cell>
          <cell r="J297">
            <v>918662.74200000055</v>
          </cell>
          <cell r="K297">
            <v>1172888.7000000002</v>
          </cell>
          <cell r="L297">
            <v>1517080.5470000003</v>
          </cell>
          <cell r="M297">
            <v>1183052.8259999994</v>
          </cell>
          <cell r="N297">
            <v>949818.87999999989</v>
          </cell>
          <cell r="O297">
            <v>1124809.9500000002</v>
          </cell>
          <cell r="P297">
            <v>1386424.5320000006</v>
          </cell>
          <cell r="Q297">
            <v>1417358.2789999992</v>
          </cell>
        </row>
        <row r="299">
          <cell r="A299" t="str">
            <v>Coal Generation</v>
          </cell>
        </row>
        <row r="300">
          <cell r="C300" t="str">
            <v>Carbon</v>
          </cell>
          <cell r="F300">
            <v>112114</v>
          </cell>
          <cell r="G300">
            <v>95611</v>
          </cell>
          <cell r="H300">
            <v>112083</v>
          </cell>
          <cell r="I300">
            <v>108733</v>
          </cell>
          <cell r="J300">
            <v>97752</v>
          </cell>
          <cell r="K300">
            <v>104537</v>
          </cell>
          <cell r="L300">
            <v>116510</v>
          </cell>
          <cell r="M300">
            <v>119122</v>
          </cell>
          <cell r="N300">
            <v>113472</v>
          </cell>
          <cell r="O300">
            <v>117445</v>
          </cell>
          <cell r="P300">
            <v>118597</v>
          </cell>
          <cell r="Q300">
            <v>116242</v>
          </cell>
        </row>
        <row r="301">
          <cell r="C301" t="str">
            <v>Cholla</v>
          </cell>
          <cell r="F301">
            <v>237655</v>
          </cell>
          <cell r="G301">
            <v>216353</v>
          </cell>
          <cell r="H301">
            <v>235746</v>
          </cell>
          <cell r="I301">
            <v>227682</v>
          </cell>
          <cell r="J301">
            <v>174246</v>
          </cell>
          <cell r="K301">
            <v>248202</v>
          </cell>
          <cell r="L301">
            <v>188060</v>
          </cell>
          <cell r="M301">
            <v>247860</v>
          </cell>
          <cell r="N301">
            <v>247034</v>
          </cell>
          <cell r="O301">
            <v>237682</v>
          </cell>
          <cell r="P301">
            <v>240511</v>
          </cell>
          <cell r="Q301">
            <v>187339</v>
          </cell>
        </row>
        <row r="302">
          <cell r="C302" t="str">
            <v>Colstrip</v>
          </cell>
          <cell r="F302">
            <v>92651</v>
          </cell>
          <cell r="G302">
            <v>82657</v>
          </cell>
          <cell r="H302">
            <v>103121</v>
          </cell>
          <cell r="I302">
            <v>47416</v>
          </cell>
          <cell r="J302">
            <v>49808</v>
          </cell>
          <cell r="K302">
            <v>53027</v>
          </cell>
          <cell r="L302">
            <v>85891</v>
          </cell>
          <cell r="M302">
            <v>102142</v>
          </cell>
          <cell r="N302">
            <v>92442</v>
          </cell>
          <cell r="O302">
            <v>109257</v>
          </cell>
          <cell r="P302">
            <v>100791</v>
          </cell>
          <cell r="Q302">
            <v>105118</v>
          </cell>
        </row>
        <row r="303">
          <cell r="C303" t="str">
            <v>Craig</v>
          </cell>
          <cell r="F303">
            <v>116514</v>
          </cell>
          <cell r="G303">
            <v>102932</v>
          </cell>
          <cell r="H303">
            <v>80547</v>
          </cell>
          <cell r="I303">
            <v>48660</v>
          </cell>
          <cell r="J303">
            <v>79679</v>
          </cell>
          <cell r="K303">
            <v>109956</v>
          </cell>
          <cell r="L303">
            <v>110691</v>
          </cell>
          <cell r="M303">
            <v>121919</v>
          </cell>
          <cell r="N303">
            <v>113461</v>
          </cell>
          <cell r="O303">
            <v>120211</v>
          </cell>
          <cell r="P303">
            <v>117659</v>
          </cell>
          <cell r="Q303">
            <v>112595</v>
          </cell>
        </row>
        <row r="304">
          <cell r="C304" t="str">
            <v>Dave Johnston</v>
          </cell>
          <cell r="F304">
            <v>366939</v>
          </cell>
          <cell r="G304">
            <v>359490</v>
          </cell>
          <cell r="H304">
            <v>412714</v>
          </cell>
          <cell r="I304">
            <v>448751</v>
          </cell>
          <cell r="J304">
            <v>462518</v>
          </cell>
          <cell r="K304">
            <v>437994</v>
          </cell>
          <cell r="L304">
            <v>417651</v>
          </cell>
          <cell r="M304">
            <v>459286</v>
          </cell>
          <cell r="N304">
            <v>442056</v>
          </cell>
          <cell r="O304">
            <v>440154</v>
          </cell>
          <cell r="P304">
            <v>384529</v>
          </cell>
          <cell r="Q304">
            <v>427848</v>
          </cell>
        </row>
        <row r="305">
          <cell r="C305" t="str">
            <v>Hayden</v>
          </cell>
          <cell r="F305">
            <v>56718</v>
          </cell>
          <cell r="G305">
            <v>50774</v>
          </cell>
          <cell r="H305">
            <v>56655</v>
          </cell>
          <cell r="I305">
            <v>29219</v>
          </cell>
          <cell r="J305">
            <v>28385</v>
          </cell>
          <cell r="K305">
            <v>21330</v>
          </cell>
          <cell r="L305">
            <v>50241</v>
          </cell>
          <cell r="M305">
            <v>56664</v>
          </cell>
          <cell r="N305">
            <v>49393</v>
          </cell>
          <cell r="O305">
            <v>57954</v>
          </cell>
          <cell r="P305">
            <v>53457</v>
          </cell>
          <cell r="Q305">
            <v>48885</v>
          </cell>
        </row>
        <row r="306">
          <cell r="C306" t="str">
            <v>Hunter</v>
          </cell>
          <cell r="F306">
            <v>718974</v>
          </cell>
          <cell r="G306">
            <v>563939</v>
          </cell>
          <cell r="H306">
            <v>487403</v>
          </cell>
          <cell r="I306">
            <v>476604</v>
          </cell>
          <cell r="J306">
            <v>631285</v>
          </cell>
          <cell r="K306">
            <v>612680</v>
          </cell>
          <cell r="L306">
            <v>619430</v>
          </cell>
          <cell r="M306">
            <v>730851</v>
          </cell>
          <cell r="N306">
            <v>620260</v>
          </cell>
          <cell r="O306">
            <v>709126</v>
          </cell>
          <cell r="P306">
            <v>657180</v>
          </cell>
          <cell r="Q306">
            <v>614587</v>
          </cell>
        </row>
        <row r="307">
          <cell r="C307" t="str">
            <v>Huntington</v>
          </cell>
          <cell r="F307">
            <v>537421</v>
          </cell>
          <cell r="G307">
            <v>445788</v>
          </cell>
          <cell r="H307">
            <v>553115</v>
          </cell>
          <cell r="I307">
            <v>591675</v>
          </cell>
          <cell r="J307">
            <v>573554</v>
          </cell>
          <cell r="K307">
            <v>543847</v>
          </cell>
          <cell r="L307">
            <v>577705</v>
          </cell>
          <cell r="M307">
            <v>598627</v>
          </cell>
          <cell r="N307">
            <v>561984</v>
          </cell>
          <cell r="O307">
            <v>406185</v>
          </cell>
          <cell r="P307">
            <v>160799</v>
          </cell>
          <cell r="Q307">
            <v>410904</v>
          </cell>
        </row>
        <row r="308">
          <cell r="C308" t="str">
            <v>Jim Bridger</v>
          </cell>
          <cell r="F308">
            <v>732124</v>
          </cell>
          <cell r="G308">
            <v>691429</v>
          </cell>
          <cell r="H308">
            <v>743507</v>
          </cell>
          <cell r="I308">
            <v>600080</v>
          </cell>
          <cell r="J308">
            <v>503146</v>
          </cell>
          <cell r="K308">
            <v>536281</v>
          </cell>
          <cell r="L308">
            <v>750709</v>
          </cell>
          <cell r="M308">
            <v>898106</v>
          </cell>
          <cell r="N308">
            <v>856241</v>
          </cell>
          <cell r="O308">
            <v>935740</v>
          </cell>
          <cell r="P308">
            <v>744223</v>
          </cell>
          <cell r="Q308">
            <v>914086</v>
          </cell>
        </row>
        <row r="309">
          <cell r="C309" t="str">
            <v>Naughton</v>
          </cell>
          <cell r="F309">
            <v>461965</v>
          </cell>
          <cell r="G309">
            <v>423654</v>
          </cell>
          <cell r="H309">
            <v>454328</v>
          </cell>
          <cell r="I309">
            <v>445415</v>
          </cell>
          <cell r="J309">
            <v>359373</v>
          </cell>
          <cell r="K309">
            <v>443713</v>
          </cell>
          <cell r="L309">
            <v>464111</v>
          </cell>
          <cell r="M309">
            <v>473685</v>
          </cell>
          <cell r="N309">
            <v>405583</v>
          </cell>
          <cell r="O309">
            <v>332903</v>
          </cell>
          <cell r="P309">
            <v>370412</v>
          </cell>
          <cell r="Q309">
            <v>467093</v>
          </cell>
        </row>
        <row r="310">
          <cell r="C310" t="str">
            <v>Wyodak</v>
          </cell>
          <cell r="F310">
            <v>184530</v>
          </cell>
          <cell r="G310">
            <v>157063</v>
          </cell>
          <cell r="H310">
            <v>18483</v>
          </cell>
          <cell r="I310">
            <v>-2052</v>
          </cell>
          <cell r="J310">
            <v>132653</v>
          </cell>
          <cell r="K310">
            <v>140730</v>
          </cell>
          <cell r="L310">
            <v>176227</v>
          </cell>
          <cell r="M310">
            <v>166569</v>
          </cell>
          <cell r="N310">
            <v>165775</v>
          </cell>
          <cell r="O310">
            <v>87068</v>
          </cell>
          <cell r="P310">
            <v>70662</v>
          </cell>
          <cell r="Q310">
            <v>160000</v>
          </cell>
        </row>
        <row r="312">
          <cell r="A312" t="str">
            <v>Total Coal Generation</v>
          </cell>
          <cell r="F312">
            <v>3617605</v>
          </cell>
          <cell r="G312">
            <v>3189690</v>
          </cell>
          <cell r="H312">
            <v>3257702</v>
          </cell>
          <cell r="I312">
            <v>3022183</v>
          </cell>
          <cell r="J312">
            <v>3092399</v>
          </cell>
          <cell r="K312">
            <v>3252297</v>
          </cell>
          <cell r="L312">
            <v>3557226</v>
          </cell>
          <cell r="M312">
            <v>3974831</v>
          </cell>
          <cell r="N312">
            <v>3667701</v>
          </cell>
          <cell r="O312">
            <v>3553725</v>
          </cell>
          <cell r="P312">
            <v>3018820</v>
          </cell>
          <cell r="Q312">
            <v>3564697</v>
          </cell>
        </row>
        <row r="314">
          <cell r="A314" t="str">
            <v>Gas Generation</v>
          </cell>
        </row>
        <row r="315">
          <cell r="C315" t="str">
            <v>Chehalis</v>
          </cell>
          <cell r="F315">
            <v>19656</v>
          </cell>
          <cell r="G315">
            <v>12551</v>
          </cell>
          <cell r="H315">
            <v>5293</v>
          </cell>
          <cell r="I315">
            <v>12303</v>
          </cell>
          <cell r="J315">
            <v>2627</v>
          </cell>
          <cell r="K315">
            <v>4360</v>
          </cell>
          <cell r="L315">
            <v>57766</v>
          </cell>
          <cell r="M315">
            <v>146418</v>
          </cell>
          <cell r="N315">
            <v>113589</v>
          </cell>
          <cell r="O315">
            <v>22228</v>
          </cell>
          <cell r="P315">
            <v>140067</v>
          </cell>
          <cell r="Q315">
            <v>127465</v>
          </cell>
        </row>
        <row r="316">
          <cell r="C316" t="str">
            <v>Currant Creek</v>
          </cell>
          <cell r="F316">
            <v>174199</v>
          </cell>
          <cell r="G316">
            <v>190468</v>
          </cell>
          <cell r="H316">
            <v>227501</v>
          </cell>
          <cell r="I316">
            <v>222840</v>
          </cell>
          <cell r="J316">
            <v>211662</v>
          </cell>
          <cell r="K316">
            <v>191405</v>
          </cell>
          <cell r="L316">
            <v>194656</v>
          </cell>
          <cell r="M316">
            <v>188104</v>
          </cell>
          <cell r="N316">
            <v>195774</v>
          </cell>
          <cell r="O316">
            <v>211942</v>
          </cell>
          <cell r="P316">
            <v>200702</v>
          </cell>
          <cell r="Q316">
            <v>187529</v>
          </cell>
        </row>
        <row r="317">
          <cell r="C317" t="str">
            <v>Gadsby</v>
          </cell>
          <cell r="F317">
            <v>-553</v>
          </cell>
          <cell r="G317">
            <v>-443</v>
          </cell>
          <cell r="H317">
            <v>501</v>
          </cell>
          <cell r="I317">
            <v>-244</v>
          </cell>
          <cell r="J317">
            <v>-480</v>
          </cell>
          <cell r="K317">
            <v>7587</v>
          </cell>
          <cell r="L317">
            <v>28928</v>
          </cell>
          <cell r="M317">
            <v>27378</v>
          </cell>
          <cell r="N317">
            <v>7489</v>
          </cell>
          <cell r="O317">
            <v>-370</v>
          </cell>
          <cell r="P317">
            <v>-341</v>
          </cell>
          <cell r="Q317">
            <v>-374</v>
          </cell>
        </row>
        <row r="318">
          <cell r="C318" t="str">
            <v>Gadsby CT</v>
          </cell>
          <cell r="F318">
            <v>7926</v>
          </cell>
          <cell r="G318">
            <v>3803</v>
          </cell>
          <cell r="H318">
            <v>18673</v>
          </cell>
          <cell r="I318">
            <v>7074</v>
          </cell>
          <cell r="J318">
            <v>8091</v>
          </cell>
          <cell r="K318">
            <v>20778</v>
          </cell>
          <cell r="L318">
            <v>24083</v>
          </cell>
          <cell r="M318">
            <v>16832</v>
          </cell>
          <cell r="N318">
            <v>6952</v>
          </cell>
          <cell r="O318">
            <v>3422</v>
          </cell>
          <cell r="P318">
            <v>4242</v>
          </cell>
          <cell r="Q318">
            <v>4044</v>
          </cell>
        </row>
        <row r="319">
          <cell r="C319" t="str">
            <v>Hermiston</v>
          </cell>
          <cell r="F319">
            <v>136947</v>
          </cell>
          <cell r="G319">
            <v>123002</v>
          </cell>
          <cell r="H319">
            <v>129923</v>
          </cell>
          <cell r="I319">
            <v>75530</v>
          </cell>
          <cell r="J319">
            <v>49979</v>
          </cell>
          <cell r="K319">
            <v>44198</v>
          </cell>
          <cell r="L319">
            <v>51358</v>
          </cell>
          <cell r="M319">
            <v>73064</v>
          </cell>
          <cell r="N319">
            <v>91597</v>
          </cell>
          <cell r="O319">
            <v>121345</v>
          </cell>
          <cell r="P319">
            <v>131360</v>
          </cell>
          <cell r="Q319">
            <v>132791</v>
          </cell>
        </row>
        <row r="320">
          <cell r="C320" t="str">
            <v>Lake Side</v>
          </cell>
          <cell r="F320">
            <v>207635</v>
          </cell>
          <cell r="G320">
            <v>189618</v>
          </cell>
          <cell r="H320">
            <v>62646</v>
          </cell>
          <cell r="I320">
            <v>103609</v>
          </cell>
          <cell r="J320">
            <v>144451</v>
          </cell>
          <cell r="K320">
            <v>-766</v>
          </cell>
          <cell r="L320">
            <v>157141</v>
          </cell>
          <cell r="M320">
            <v>205078</v>
          </cell>
          <cell r="N320">
            <v>198273</v>
          </cell>
          <cell r="O320">
            <v>183223</v>
          </cell>
          <cell r="P320">
            <v>138235</v>
          </cell>
          <cell r="Q320">
            <v>256755</v>
          </cell>
        </row>
        <row r="321">
          <cell r="C321" t="str">
            <v>Little Mountain</v>
          </cell>
          <cell r="F321">
            <v>10238</v>
          </cell>
          <cell r="G321">
            <v>8526</v>
          </cell>
          <cell r="H321">
            <v>9768</v>
          </cell>
          <cell r="I321">
            <v>9423</v>
          </cell>
          <cell r="J321">
            <v>9523</v>
          </cell>
          <cell r="K321">
            <v>8753</v>
          </cell>
          <cell r="L321">
            <v>2981</v>
          </cell>
          <cell r="M321">
            <v>-116</v>
          </cell>
          <cell r="N321">
            <v>-167</v>
          </cell>
          <cell r="O321">
            <v>-168</v>
          </cell>
          <cell r="P321">
            <v>-188</v>
          </cell>
          <cell r="Q321">
            <v>-235</v>
          </cell>
        </row>
        <row r="323">
          <cell r="A323" t="str">
            <v>Total Gas Generation</v>
          </cell>
          <cell r="F323">
            <v>556048</v>
          </cell>
          <cell r="G323">
            <v>527525</v>
          </cell>
          <cell r="H323">
            <v>454305</v>
          </cell>
          <cell r="I323">
            <v>430535</v>
          </cell>
          <cell r="J323">
            <v>425853</v>
          </cell>
          <cell r="K323">
            <v>276315</v>
          </cell>
          <cell r="L323">
            <v>516913</v>
          </cell>
          <cell r="M323">
            <v>656758</v>
          </cell>
          <cell r="N323">
            <v>613507</v>
          </cell>
          <cell r="O323">
            <v>541622</v>
          </cell>
          <cell r="P323">
            <v>614077</v>
          </cell>
          <cell r="Q323">
            <v>707975</v>
          </cell>
        </row>
        <row r="325">
          <cell r="A325" t="str">
            <v>Hydro Generation</v>
          </cell>
        </row>
        <row r="326">
          <cell r="C326" t="str">
            <v>West Hydro</v>
          </cell>
          <cell r="F326">
            <v>465561</v>
          </cell>
          <cell r="G326">
            <v>336322</v>
          </cell>
          <cell r="H326">
            <v>476210</v>
          </cell>
          <cell r="I326">
            <v>508960</v>
          </cell>
          <cell r="J326">
            <v>514373</v>
          </cell>
          <cell r="K326">
            <v>375003</v>
          </cell>
          <cell r="L326">
            <v>280033</v>
          </cell>
          <cell r="M326">
            <v>171912</v>
          </cell>
          <cell r="N326">
            <v>184218</v>
          </cell>
          <cell r="O326">
            <v>173620</v>
          </cell>
          <cell r="P326">
            <v>317606</v>
          </cell>
          <cell r="Q326">
            <v>256779</v>
          </cell>
        </row>
        <row r="327">
          <cell r="C327" t="str">
            <v>East Hydro</v>
          </cell>
          <cell r="F327">
            <v>26960</v>
          </cell>
          <cell r="G327">
            <v>25056</v>
          </cell>
          <cell r="H327">
            <v>42289</v>
          </cell>
          <cell r="I327">
            <v>69819</v>
          </cell>
          <cell r="J327">
            <v>75113</v>
          </cell>
          <cell r="K327">
            <v>60404</v>
          </cell>
          <cell r="L327">
            <v>52863</v>
          </cell>
          <cell r="M327">
            <v>56685</v>
          </cell>
          <cell r="N327">
            <v>48430</v>
          </cell>
          <cell r="O327">
            <v>54861</v>
          </cell>
          <cell r="P327">
            <v>53865</v>
          </cell>
          <cell r="Q327">
            <v>51391</v>
          </cell>
        </row>
        <row r="329">
          <cell r="A329" t="str">
            <v>Total Hydro Generation</v>
          </cell>
          <cell r="F329">
            <v>492521</v>
          </cell>
          <cell r="G329">
            <v>361378</v>
          </cell>
          <cell r="H329">
            <v>518499</v>
          </cell>
          <cell r="I329">
            <v>578779</v>
          </cell>
          <cell r="J329">
            <v>589486</v>
          </cell>
          <cell r="K329">
            <v>435407</v>
          </cell>
          <cell r="L329">
            <v>332896</v>
          </cell>
          <cell r="M329">
            <v>228597</v>
          </cell>
          <cell r="N329">
            <v>232648</v>
          </cell>
          <cell r="O329">
            <v>228481</v>
          </cell>
          <cell r="P329">
            <v>371471</v>
          </cell>
          <cell r="Q329">
            <v>308170</v>
          </cell>
        </row>
        <row r="331">
          <cell r="A331" t="str">
            <v>Other Generation</v>
          </cell>
        </row>
        <row r="332">
          <cell r="C332" t="str">
            <v>Blundell</v>
          </cell>
          <cell r="F332">
            <v>25442</v>
          </cell>
          <cell r="G332">
            <v>18175</v>
          </cell>
          <cell r="H332">
            <v>24979</v>
          </cell>
          <cell r="I332">
            <v>24025</v>
          </cell>
          <cell r="J332">
            <v>24657</v>
          </cell>
          <cell r="K332">
            <v>22789</v>
          </cell>
          <cell r="L332">
            <v>20883</v>
          </cell>
          <cell r="M332">
            <v>19298</v>
          </cell>
          <cell r="N332">
            <v>22950</v>
          </cell>
          <cell r="O332">
            <v>24992</v>
          </cell>
          <cell r="P332">
            <v>24797</v>
          </cell>
          <cell r="Q332">
            <v>25094</v>
          </cell>
        </row>
        <row r="333">
          <cell r="C333" t="str">
            <v>Dunlap I Wind p524168</v>
          </cell>
          <cell r="F333">
            <v>54509</v>
          </cell>
          <cell r="G333">
            <v>40049</v>
          </cell>
          <cell r="H333">
            <v>50528</v>
          </cell>
          <cell r="I333">
            <v>41823</v>
          </cell>
          <cell r="J333">
            <v>35044</v>
          </cell>
          <cell r="K333">
            <v>21856</v>
          </cell>
          <cell r="L333">
            <v>16957</v>
          </cell>
          <cell r="M333">
            <v>18817</v>
          </cell>
          <cell r="N333">
            <v>18974</v>
          </cell>
          <cell r="O333">
            <v>33627</v>
          </cell>
          <cell r="P333">
            <v>43873</v>
          </cell>
          <cell r="Q333">
            <v>45029</v>
          </cell>
        </row>
        <row r="334">
          <cell r="C334" t="str">
            <v>Foote Creek I Wind</v>
          </cell>
          <cell r="F334">
            <v>14735</v>
          </cell>
          <cell r="G334">
            <v>6146</v>
          </cell>
          <cell r="H334">
            <v>10613</v>
          </cell>
          <cell r="I334">
            <v>11674</v>
          </cell>
          <cell r="J334">
            <v>8700</v>
          </cell>
          <cell r="K334">
            <v>5347</v>
          </cell>
          <cell r="L334">
            <v>4479</v>
          </cell>
          <cell r="M334">
            <v>5425</v>
          </cell>
          <cell r="N334">
            <v>6453</v>
          </cell>
          <cell r="O334">
            <v>11210</v>
          </cell>
          <cell r="P334">
            <v>11748</v>
          </cell>
          <cell r="Q334">
            <v>8552</v>
          </cell>
        </row>
        <row r="335">
          <cell r="C335" t="str">
            <v>Glenrock Wind p423461</v>
          </cell>
          <cell r="F335">
            <v>37029</v>
          </cell>
          <cell r="G335">
            <v>34204</v>
          </cell>
          <cell r="H335">
            <v>35422</v>
          </cell>
          <cell r="I335">
            <v>28374</v>
          </cell>
          <cell r="J335">
            <v>26937</v>
          </cell>
          <cell r="K335">
            <v>22447</v>
          </cell>
          <cell r="L335">
            <v>19630</v>
          </cell>
          <cell r="M335">
            <v>16711</v>
          </cell>
          <cell r="N335">
            <v>14535</v>
          </cell>
          <cell r="O335">
            <v>24184</v>
          </cell>
          <cell r="P335">
            <v>40304</v>
          </cell>
          <cell r="Q335">
            <v>41057</v>
          </cell>
        </row>
        <row r="336">
          <cell r="C336" t="str">
            <v>Glenrock III Wind p454125</v>
          </cell>
          <cell r="F336">
            <v>13938</v>
          </cell>
          <cell r="G336">
            <v>13345</v>
          </cell>
          <cell r="H336">
            <v>13540</v>
          </cell>
          <cell r="I336">
            <v>11081</v>
          </cell>
          <cell r="J336">
            <v>10709</v>
          </cell>
          <cell r="K336">
            <v>8307</v>
          </cell>
          <cell r="L336">
            <v>7107</v>
          </cell>
          <cell r="M336">
            <v>6209</v>
          </cell>
          <cell r="N336">
            <v>5548</v>
          </cell>
          <cell r="O336">
            <v>9311</v>
          </cell>
          <cell r="P336">
            <v>15208</v>
          </cell>
          <cell r="Q336">
            <v>15891</v>
          </cell>
        </row>
        <row r="337">
          <cell r="C337" t="str">
            <v>Goodnoe Wind p332427</v>
          </cell>
          <cell r="F337">
            <v>19780</v>
          </cell>
          <cell r="G337">
            <v>20647</v>
          </cell>
          <cell r="H337">
            <v>18267</v>
          </cell>
          <cell r="I337">
            <v>28331</v>
          </cell>
          <cell r="J337">
            <v>18471</v>
          </cell>
          <cell r="K337">
            <v>24928</v>
          </cell>
          <cell r="L337">
            <v>20859</v>
          </cell>
          <cell r="M337">
            <v>22616</v>
          </cell>
          <cell r="N337">
            <v>14058</v>
          </cell>
          <cell r="O337">
            <v>18751</v>
          </cell>
          <cell r="P337">
            <v>19804</v>
          </cell>
          <cell r="Q337">
            <v>12919</v>
          </cell>
        </row>
        <row r="338">
          <cell r="C338" t="str">
            <v>High Plains Wind p492251</v>
          </cell>
          <cell r="F338">
            <v>33653</v>
          </cell>
          <cell r="G338">
            <v>26549</v>
          </cell>
          <cell r="H338">
            <v>44546</v>
          </cell>
          <cell r="I338">
            <v>41411</v>
          </cell>
          <cell r="J338">
            <v>32008</v>
          </cell>
          <cell r="K338">
            <v>23747</v>
          </cell>
          <cell r="L338">
            <v>13167</v>
          </cell>
          <cell r="M338">
            <v>14749</v>
          </cell>
          <cell r="N338">
            <v>18111</v>
          </cell>
          <cell r="O338">
            <v>30159</v>
          </cell>
          <cell r="P338">
            <v>34070</v>
          </cell>
          <cell r="Q338">
            <v>23293</v>
          </cell>
        </row>
        <row r="339">
          <cell r="C339" t="str">
            <v>Leaning Juniper 1 p317714</v>
          </cell>
          <cell r="F339">
            <v>19062</v>
          </cell>
          <cell r="G339">
            <v>19309</v>
          </cell>
          <cell r="H339">
            <v>15802</v>
          </cell>
          <cell r="I339">
            <v>28429</v>
          </cell>
          <cell r="J339">
            <v>20538</v>
          </cell>
          <cell r="K339">
            <v>27432</v>
          </cell>
          <cell r="L339">
            <v>25383</v>
          </cell>
          <cell r="M339">
            <v>27022</v>
          </cell>
          <cell r="N339">
            <v>11121</v>
          </cell>
          <cell r="O339">
            <v>16699</v>
          </cell>
          <cell r="P339">
            <v>15723</v>
          </cell>
          <cell r="Q339">
            <v>8269</v>
          </cell>
        </row>
        <row r="340">
          <cell r="C340" t="str">
            <v>Marengo I Wind p332428</v>
          </cell>
          <cell r="F340">
            <v>41645</v>
          </cell>
          <cell r="G340">
            <v>35124</v>
          </cell>
          <cell r="H340">
            <v>42514</v>
          </cell>
          <cell r="I340">
            <v>47217</v>
          </cell>
          <cell r="J340">
            <v>33191</v>
          </cell>
          <cell r="K340">
            <v>37855</v>
          </cell>
          <cell r="L340">
            <v>22088</v>
          </cell>
          <cell r="M340">
            <v>27706</v>
          </cell>
          <cell r="N340">
            <v>18082</v>
          </cell>
          <cell r="O340">
            <v>32380</v>
          </cell>
          <cell r="P340">
            <v>41933</v>
          </cell>
          <cell r="Q340">
            <v>25030</v>
          </cell>
        </row>
        <row r="341">
          <cell r="C341" t="str">
            <v>Marengo II Wind p423463</v>
          </cell>
          <cell r="F341">
            <v>20822</v>
          </cell>
          <cell r="G341">
            <v>17562</v>
          </cell>
          <cell r="H341">
            <v>21256</v>
          </cell>
          <cell r="I341">
            <v>23608</v>
          </cell>
          <cell r="J341">
            <v>16596</v>
          </cell>
          <cell r="K341">
            <v>18329</v>
          </cell>
          <cell r="L341">
            <v>10321</v>
          </cell>
          <cell r="M341">
            <v>13382</v>
          </cell>
          <cell r="N341">
            <v>7805</v>
          </cell>
          <cell r="O341">
            <v>12844</v>
          </cell>
          <cell r="P341">
            <v>19280</v>
          </cell>
          <cell r="Q341">
            <v>12573</v>
          </cell>
        </row>
        <row r="342">
          <cell r="C342" t="str">
            <v>McFadden Ridge Wind p492250</v>
          </cell>
          <cell r="F342">
            <v>9621</v>
          </cell>
          <cell r="G342">
            <v>9823</v>
          </cell>
          <cell r="H342">
            <v>13358</v>
          </cell>
          <cell r="I342">
            <v>12306</v>
          </cell>
          <cell r="J342">
            <v>9631</v>
          </cell>
          <cell r="K342">
            <v>7410</v>
          </cell>
          <cell r="L342">
            <v>4418</v>
          </cell>
          <cell r="M342">
            <v>4628</v>
          </cell>
          <cell r="N342">
            <v>5370</v>
          </cell>
          <cell r="O342">
            <v>9316</v>
          </cell>
          <cell r="P342">
            <v>9971</v>
          </cell>
          <cell r="Q342">
            <v>6732</v>
          </cell>
        </row>
        <row r="343">
          <cell r="C343" t="str">
            <v>Rolling Hills Wind p423462</v>
          </cell>
          <cell r="F343">
            <v>32490</v>
          </cell>
          <cell r="G343">
            <v>31190</v>
          </cell>
          <cell r="H343">
            <v>32667</v>
          </cell>
          <cell r="I343">
            <v>26391</v>
          </cell>
          <cell r="J343">
            <v>24758</v>
          </cell>
          <cell r="K343">
            <v>19564</v>
          </cell>
          <cell r="L343">
            <v>17261</v>
          </cell>
          <cell r="M343">
            <v>14823</v>
          </cell>
          <cell r="N343">
            <v>12665</v>
          </cell>
          <cell r="O343">
            <v>23106</v>
          </cell>
          <cell r="P343">
            <v>37688</v>
          </cell>
          <cell r="Q343">
            <v>36570</v>
          </cell>
        </row>
        <row r="344">
          <cell r="C344" t="str">
            <v>Seven Mile Wind p454126</v>
          </cell>
          <cell r="F344">
            <v>46069</v>
          </cell>
          <cell r="G344">
            <v>37343</v>
          </cell>
          <cell r="H344">
            <v>44074</v>
          </cell>
          <cell r="I344">
            <v>38385</v>
          </cell>
          <cell r="J344">
            <v>29294</v>
          </cell>
          <cell r="K344">
            <v>20419</v>
          </cell>
          <cell r="L344">
            <v>16627</v>
          </cell>
          <cell r="M344">
            <v>15482</v>
          </cell>
          <cell r="N344">
            <v>18729</v>
          </cell>
          <cell r="O344">
            <v>34846</v>
          </cell>
          <cell r="P344">
            <v>42563</v>
          </cell>
          <cell r="Q344">
            <v>37848</v>
          </cell>
        </row>
        <row r="345">
          <cell r="C345" t="str">
            <v>Seven Mile II Wind p357819</v>
          </cell>
          <cell r="F345">
            <v>9870</v>
          </cell>
          <cell r="G345">
            <v>7991</v>
          </cell>
          <cell r="H345">
            <v>9685</v>
          </cell>
          <cell r="I345">
            <v>8327</v>
          </cell>
          <cell r="J345">
            <v>6763</v>
          </cell>
          <cell r="K345">
            <v>4734</v>
          </cell>
          <cell r="L345">
            <v>3747</v>
          </cell>
          <cell r="M345">
            <v>3457</v>
          </cell>
          <cell r="N345">
            <v>4202</v>
          </cell>
          <cell r="O345">
            <v>7543</v>
          </cell>
          <cell r="P345">
            <v>8928</v>
          </cell>
          <cell r="Q345">
            <v>8366</v>
          </cell>
        </row>
        <row r="347">
          <cell r="A347" t="str">
            <v>Total Other Generation</v>
          </cell>
          <cell r="F347">
            <v>378665</v>
          </cell>
          <cell r="G347">
            <v>317457</v>
          </cell>
          <cell r="H347">
            <v>377251</v>
          </cell>
          <cell r="I347">
            <v>371382</v>
          </cell>
          <cell r="J347">
            <v>297297</v>
          </cell>
          <cell r="K347">
            <v>265164</v>
          </cell>
          <cell r="L347">
            <v>202927</v>
          </cell>
          <cell r="M347">
            <v>210325</v>
          </cell>
          <cell r="N347">
            <v>178603</v>
          </cell>
          <cell r="O347">
            <v>288968</v>
          </cell>
          <cell r="P347">
            <v>365890</v>
          </cell>
          <cell r="Q347">
            <v>307223</v>
          </cell>
        </row>
        <row r="349">
          <cell r="A349" t="str">
            <v>Total Resources</v>
          </cell>
          <cell r="F349">
            <v>6127213.5360000003</v>
          </cell>
          <cell r="G349">
            <v>5464354.0059999991</v>
          </cell>
          <cell r="H349">
            <v>5575438.6379999993</v>
          </cell>
          <cell r="I349">
            <v>5429221.3140000012</v>
          </cell>
          <cell r="J349">
            <v>5323697.7420000006</v>
          </cell>
          <cell r="K349">
            <v>5402071.7000000002</v>
          </cell>
          <cell r="L349">
            <v>6127042.5470000003</v>
          </cell>
          <cell r="M349">
            <v>6253563.8259999994</v>
          </cell>
          <cell r="N349">
            <v>5642277.8799999999</v>
          </cell>
          <cell r="O349">
            <v>5737605.9500000002</v>
          </cell>
          <cell r="P349">
            <v>5756682.5320000006</v>
          </cell>
          <cell r="Q349">
            <v>6305423.2789999992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</sheetData>
      <sheetData sheetId="2">
        <row r="5">
          <cell r="B5" t="str">
            <v>TORIS</v>
          </cell>
        </row>
      </sheetData>
      <sheetData sheetId="3">
        <row r="2">
          <cell r="C2">
            <v>40544</v>
          </cell>
        </row>
      </sheetData>
      <sheetData sheetId="4">
        <row r="2">
          <cell r="C2">
            <v>40544</v>
          </cell>
        </row>
      </sheetData>
      <sheetData sheetId="5">
        <row r="2">
          <cell r="B2" t="str">
            <v>Georgia Pacific Camas Co-Gen Energy Charge</v>
          </cell>
        </row>
      </sheetData>
      <sheetData sheetId="6">
        <row r="2">
          <cell r="B2" t="str">
            <v>Actual NPC Calculation</v>
          </cell>
        </row>
      </sheetData>
      <sheetData sheetId="7">
        <row r="2">
          <cell r="B2" t="str">
            <v>Actual NPC Calculation</v>
          </cell>
        </row>
      </sheetData>
      <sheetData sheetId="8">
        <row r="9">
          <cell r="F9">
            <v>40603</v>
          </cell>
        </row>
      </sheetData>
      <sheetData sheetId="9">
        <row r="2">
          <cell r="B2" t="str">
            <v>BO</v>
          </cell>
        </row>
      </sheetData>
      <sheetData sheetId="10">
        <row r="1">
          <cell r="B1" t="str">
            <v>Total</v>
          </cell>
        </row>
      </sheetData>
      <sheetData sheetId="11">
        <row r="1">
          <cell r="B1" t="str">
            <v>Total</v>
          </cell>
        </row>
      </sheetData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1"/>
  <sheetViews>
    <sheetView tabSelected="1" view="pageBreakPreview" zoomScale="55" zoomScaleNormal="85" zoomScaleSheetLayoutView="55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S23" sqref="S23"/>
    </sheetView>
  </sheetViews>
  <sheetFormatPr defaultRowHeight="15" x14ac:dyDescent="0.25"/>
  <cols>
    <col min="1" max="1" width="9.140625" style="78"/>
    <col min="2" max="2" width="2.7109375" customWidth="1"/>
    <col min="3" max="3" width="47.42578125" style="2" customWidth="1"/>
    <col min="4" max="4" width="31.85546875" style="2" customWidth="1"/>
    <col min="5" max="16" width="15.5703125" customWidth="1"/>
    <col min="17" max="17" width="2.28515625" style="3" customWidth="1"/>
    <col min="18" max="18" width="18" style="3" customWidth="1"/>
    <col min="19" max="19" width="17.140625" style="4" bestFit="1" customWidth="1"/>
    <col min="20" max="20" width="16.28515625" bestFit="1" customWidth="1"/>
  </cols>
  <sheetData>
    <row r="1" spans="1:19" ht="26.25" x14ac:dyDescent="0.4">
      <c r="A1" s="1" t="s">
        <v>0</v>
      </c>
    </row>
    <row r="4" spans="1:19" s="3" customFormat="1" x14ac:dyDescent="0.25">
      <c r="A4" s="5" t="s">
        <v>1</v>
      </c>
      <c r="B4"/>
      <c r="C4" s="2"/>
      <c r="D4" s="6" t="s">
        <v>2</v>
      </c>
      <c r="E4" s="7">
        <v>41305</v>
      </c>
      <c r="F4" s="7">
        <f>EOMONTH(E4,1)</f>
        <v>41333</v>
      </c>
      <c r="G4" s="7">
        <f t="shared" ref="G4:P4" si="0">EOMONTH(F4,1)</f>
        <v>41364</v>
      </c>
      <c r="H4" s="7">
        <f t="shared" si="0"/>
        <v>41394</v>
      </c>
      <c r="I4" s="7">
        <f t="shared" si="0"/>
        <v>41425</v>
      </c>
      <c r="J4" s="7">
        <f t="shared" si="0"/>
        <v>41455</v>
      </c>
      <c r="K4" s="7">
        <f t="shared" si="0"/>
        <v>41486</v>
      </c>
      <c r="L4" s="7">
        <f t="shared" si="0"/>
        <v>41517</v>
      </c>
      <c r="M4" s="7">
        <f t="shared" si="0"/>
        <v>41547</v>
      </c>
      <c r="N4" s="7">
        <f t="shared" si="0"/>
        <v>41578</v>
      </c>
      <c r="O4" s="7">
        <f t="shared" si="0"/>
        <v>41608</v>
      </c>
      <c r="P4" s="7">
        <f t="shared" si="0"/>
        <v>41639</v>
      </c>
      <c r="Q4" s="8"/>
      <c r="R4" s="7" t="s">
        <v>3</v>
      </c>
      <c r="S4" s="9" t="s">
        <v>4</v>
      </c>
    </row>
    <row r="5" spans="1:19" s="3" customFormat="1" x14ac:dyDescent="0.25">
      <c r="A5" s="5"/>
      <c r="B5" s="10" t="s">
        <v>5</v>
      </c>
      <c r="C5" s="2"/>
      <c r="D5" s="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3" customFormat="1" x14ac:dyDescent="0.25">
      <c r="A6" s="11">
        <v>1</v>
      </c>
      <c r="B6" s="12"/>
      <c r="C6" s="13" t="s">
        <v>6</v>
      </c>
      <c r="D6" s="14" t="s">
        <v>7</v>
      </c>
      <c r="E6" s="15">
        <v>133659007.1668482</v>
      </c>
      <c r="F6" s="15">
        <v>116188681.44563712</v>
      </c>
      <c r="G6" s="15">
        <v>122299255.46417943</v>
      </c>
      <c r="H6" s="15">
        <v>110236400.06796721</v>
      </c>
      <c r="I6" s="15">
        <v>119488604.17138949</v>
      </c>
      <c r="J6" s="15">
        <v>129963628.52237806</v>
      </c>
      <c r="K6" s="15">
        <v>176029837.22933781</v>
      </c>
      <c r="L6" s="15">
        <v>157274953.83102658</v>
      </c>
      <c r="M6" s="15">
        <v>139287264.09320918</v>
      </c>
      <c r="N6" s="15">
        <v>124259043.47348423</v>
      </c>
      <c r="O6" s="15">
        <v>124573044.21537265</v>
      </c>
      <c r="P6" s="15">
        <v>166275377.11837006</v>
      </c>
      <c r="R6" s="16">
        <f>SUM(E6:P6)</f>
        <v>1619535096.7992001</v>
      </c>
      <c r="S6" s="9"/>
    </row>
    <row r="7" spans="1:19" s="3" customFormat="1" x14ac:dyDescent="0.25">
      <c r="A7" s="11"/>
      <c r="B7" s="12"/>
      <c r="C7" s="13"/>
      <c r="D7" s="1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16"/>
      <c r="S7" s="9"/>
    </row>
    <row r="8" spans="1:19" s="12" customFormat="1" x14ac:dyDescent="0.25">
      <c r="A8" s="11">
        <f>+MAX($A$1:A7)+1</f>
        <v>2</v>
      </c>
      <c r="C8" s="17" t="s">
        <v>8</v>
      </c>
      <c r="D8" s="18" t="s">
        <v>9</v>
      </c>
      <c r="E8" s="19">
        <v>-2455874.9908957174</v>
      </c>
      <c r="F8" s="19">
        <v>-2101264.3850376569</v>
      </c>
      <c r="G8" s="19">
        <v>-1410318.0351071418</v>
      </c>
      <c r="H8" s="19">
        <v>-313659.37130308198</v>
      </c>
      <c r="I8" s="19">
        <v>-860516.38237411901</v>
      </c>
      <c r="J8" s="19">
        <v>-391896.45332633302</v>
      </c>
      <c r="K8" s="19">
        <v>-2673231.6329237819</v>
      </c>
      <c r="L8" s="19">
        <v>-3724362.7667243863</v>
      </c>
      <c r="M8" s="19">
        <v>-3724668.6160113821</v>
      </c>
      <c r="N8" s="19">
        <v>-1558405.8130802547</v>
      </c>
      <c r="O8" s="19">
        <v>-3816918.833114523</v>
      </c>
      <c r="P8" s="19">
        <v>-5807910.591185349</v>
      </c>
      <c r="R8" s="16">
        <f>SUM(E8:P8)</f>
        <v>-28839027.871083729</v>
      </c>
      <c r="S8" s="20">
        <v>-28839027.871083729</v>
      </c>
    </row>
    <row r="9" spans="1:19" s="12" customFormat="1" x14ac:dyDescent="0.25">
      <c r="A9" s="11"/>
      <c r="C9" s="17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R9" s="22"/>
      <c r="S9" s="23"/>
    </row>
    <row r="10" spans="1:19" s="26" customFormat="1" x14ac:dyDescent="0.25">
      <c r="A10" s="11">
        <f>+MAX($A$1:A9)+1</f>
        <v>3</v>
      </c>
      <c r="B10" s="22"/>
      <c r="C10" s="24" t="s">
        <v>10</v>
      </c>
      <c r="D10" s="25" t="s">
        <v>11</v>
      </c>
      <c r="E10" s="22">
        <f t="shared" ref="E10:P10" si="1">E8+E6</f>
        <v>131203132.17595248</v>
      </c>
      <c r="F10" s="22">
        <f t="shared" si="1"/>
        <v>114087417.06059946</v>
      </c>
      <c r="G10" s="22">
        <f t="shared" si="1"/>
        <v>120888937.42907229</v>
      </c>
      <c r="H10" s="22">
        <f t="shared" si="1"/>
        <v>109922740.69666412</v>
      </c>
      <c r="I10" s="22">
        <f t="shared" si="1"/>
        <v>118628087.78901537</v>
      </c>
      <c r="J10" s="22">
        <f t="shared" si="1"/>
        <v>129571732.06905173</v>
      </c>
      <c r="K10" s="22">
        <f t="shared" si="1"/>
        <v>173356605.59641403</v>
      </c>
      <c r="L10" s="22">
        <f t="shared" si="1"/>
        <v>153550591.06430221</v>
      </c>
      <c r="M10" s="22">
        <f t="shared" si="1"/>
        <v>135562595.4771978</v>
      </c>
      <c r="N10" s="22">
        <f t="shared" si="1"/>
        <v>122700637.66040398</v>
      </c>
      <c r="O10" s="22">
        <f t="shared" si="1"/>
        <v>120756125.38225813</v>
      </c>
      <c r="P10" s="22">
        <f t="shared" si="1"/>
        <v>160467466.5271847</v>
      </c>
      <c r="R10" s="16">
        <f>SUM(E10:P10)</f>
        <v>1590696068.9281166</v>
      </c>
      <c r="S10" s="27"/>
    </row>
    <row r="11" spans="1:19" s="3" customFormat="1" x14ac:dyDescent="0.25">
      <c r="A11" s="11">
        <f>+MAX($A$1:A10)+1</f>
        <v>4</v>
      </c>
      <c r="B11" s="12"/>
      <c r="C11" s="28" t="s">
        <v>12</v>
      </c>
      <c r="D11" s="29">
        <v>2</v>
      </c>
      <c r="E11" s="30">
        <v>5538025.0062093306</v>
      </c>
      <c r="F11" s="30">
        <v>4694152.6592573747</v>
      </c>
      <c r="G11" s="30">
        <v>4775925.433791792</v>
      </c>
      <c r="H11" s="30">
        <v>4444207.2020520642</v>
      </c>
      <c r="I11" s="30">
        <v>4718856.393412387</v>
      </c>
      <c r="J11" s="30">
        <v>5114425.3092754046</v>
      </c>
      <c r="K11" s="30">
        <v>5754894.3985189861</v>
      </c>
      <c r="L11" s="30">
        <v>5501805.8194004754</v>
      </c>
      <c r="M11" s="30">
        <v>4699006.9886634955</v>
      </c>
      <c r="N11" s="30">
        <v>4735307.7177972216</v>
      </c>
      <c r="O11" s="30">
        <v>4828481.6101409607</v>
      </c>
      <c r="P11" s="30">
        <v>5631849.8656532662</v>
      </c>
      <c r="R11" s="31">
        <f>SUM(E11:P11)</f>
        <v>60436938.404172756</v>
      </c>
      <c r="S11" s="32"/>
    </row>
    <row r="12" spans="1:19" s="3" customFormat="1" x14ac:dyDescent="0.25">
      <c r="A12" s="11">
        <f>+MAX($A$1:A11)+1</f>
        <v>5</v>
      </c>
      <c r="B12" s="12"/>
      <c r="C12" s="33" t="s">
        <v>13</v>
      </c>
      <c r="D12" s="34" t="str">
        <f>"Line "&amp;A10&amp;" / "&amp;" Line "&amp;A11</f>
        <v>Line 3 /  Line 4</v>
      </c>
      <c r="E12" s="35">
        <f>E10/E11</f>
        <v>23.691321730914041</v>
      </c>
      <c r="F12" s="35">
        <f t="shared" ref="F12:P12" si="2">F10/F11</f>
        <v>24.304155689442009</v>
      </c>
      <c r="G12" s="35">
        <f t="shared" si="2"/>
        <v>25.312149258807395</v>
      </c>
      <c r="H12" s="35">
        <f t="shared" si="2"/>
        <v>24.733936942883425</v>
      </c>
      <c r="I12" s="35">
        <f t="shared" si="2"/>
        <v>25.139160402215762</v>
      </c>
      <c r="J12" s="35">
        <f t="shared" si="2"/>
        <v>25.334563364150299</v>
      </c>
      <c r="K12" s="35">
        <f t="shared" si="2"/>
        <v>30.123333912265551</v>
      </c>
      <c r="L12" s="35">
        <f t="shared" si="2"/>
        <v>27.909125858795651</v>
      </c>
      <c r="M12" s="35">
        <f t="shared" si="2"/>
        <v>28.849200651168829</v>
      </c>
      <c r="N12" s="35">
        <f t="shared" si="2"/>
        <v>25.911861482463927</v>
      </c>
      <c r="O12" s="35">
        <f t="shared" si="2"/>
        <v>25.009130226082156</v>
      </c>
      <c r="P12" s="35">
        <f t="shared" si="2"/>
        <v>28.492852322967824</v>
      </c>
      <c r="R12" s="22">
        <f>SUM(R10:R11)</f>
        <v>1651133007.3322892</v>
      </c>
      <c r="S12" s="32"/>
    </row>
    <row r="13" spans="1:19" x14ac:dyDescent="0.25">
      <c r="A13" s="11"/>
    </row>
    <row r="14" spans="1:19" s="3" customFormat="1" x14ac:dyDescent="0.25">
      <c r="A14" s="11">
        <f>+MAX($A$1:A13)+1</f>
        <v>6</v>
      </c>
      <c r="B14" s="36" t="s">
        <v>14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R14" s="39"/>
      <c r="S14" s="32"/>
    </row>
    <row r="15" spans="1:19" s="3" customFormat="1" x14ac:dyDescent="0.25">
      <c r="A15" s="11">
        <f>+MAX($A$1:A14)+1</f>
        <v>7</v>
      </c>
      <c r="B15" s="12"/>
      <c r="C15" s="40" t="s">
        <v>15</v>
      </c>
      <c r="D15" s="40"/>
      <c r="E15" s="40">
        <v>1.0023361945349345</v>
      </c>
      <c r="F15" s="40">
        <v>1.0023361945349345</v>
      </c>
      <c r="G15" s="40">
        <v>1.0023361945349345</v>
      </c>
      <c r="H15" s="40">
        <v>1.0023361945349345</v>
      </c>
      <c r="I15" s="40">
        <v>1.0023361945349345</v>
      </c>
      <c r="J15" s="40">
        <v>1.0023361945349345</v>
      </c>
      <c r="K15" s="40">
        <v>1.0023361945349345</v>
      </c>
      <c r="L15" s="40">
        <v>1.0023361945349345</v>
      </c>
      <c r="M15" s="40">
        <v>1.0023361945349345</v>
      </c>
      <c r="N15" s="40">
        <v>1.0023361945349345</v>
      </c>
      <c r="O15" s="40">
        <v>1.0023361945349345</v>
      </c>
      <c r="P15" s="40">
        <v>1.0023361945349345</v>
      </c>
      <c r="R15" s="39"/>
      <c r="S15" s="32"/>
    </row>
    <row r="16" spans="1:19" s="3" customFormat="1" x14ac:dyDescent="0.25">
      <c r="A16" s="11">
        <f>+MAX($A$1:A15)+1</f>
        <v>8</v>
      </c>
      <c r="B16" s="12"/>
      <c r="C16" s="41" t="s">
        <v>16</v>
      </c>
      <c r="D16" s="42"/>
      <c r="E16" s="43">
        <v>1.7966130160651517E-4</v>
      </c>
      <c r="F16" s="43">
        <v>1.7966130160651517E-4</v>
      </c>
      <c r="G16" s="43">
        <v>1.7966130160651517E-4</v>
      </c>
      <c r="H16" s="43">
        <v>1.7966130160651517E-4</v>
      </c>
      <c r="I16" s="43">
        <v>1.7966130160651517E-4</v>
      </c>
      <c r="J16" s="43">
        <v>1.7966130160651517E-4</v>
      </c>
      <c r="K16" s="43">
        <v>1.7966130160651517E-4</v>
      </c>
      <c r="L16" s="43">
        <v>1.7966130160651517E-4</v>
      </c>
      <c r="M16" s="43">
        <v>1.7966130160651517E-4</v>
      </c>
      <c r="N16" s="43">
        <v>1.7966130160651517E-4</v>
      </c>
      <c r="O16" s="43">
        <v>1.7966130160651517E-4</v>
      </c>
      <c r="P16" s="43">
        <v>1.7966130160651517E-4</v>
      </c>
      <c r="R16" s="39"/>
      <c r="S16" s="32"/>
    </row>
    <row r="17" spans="1:19" s="3" customFormat="1" x14ac:dyDescent="0.25">
      <c r="A17" s="11">
        <f>+MAX($A$1:A16)+1</f>
        <v>9</v>
      </c>
      <c r="B17" s="12"/>
      <c r="C17" s="41" t="s">
        <v>17</v>
      </c>
      <c r="D17" s="44"/>
      <c r="E17" s="43">
        <f t="shared" ref="E17:P17" si="3">E15+E16</f>
        <v>1.002515855836541</v>
      </c>
      <c r="F17" s="43">
        <f t="shared" si="3"/>
        <v>1.002515855836541</v>
      </c>
      <c r="G17" s="43">
        <f t="shared" si="3"/>
        <v>1.002515855836541</v>
      </c>
      <c r="H17" s="43">
        <f t="shared" si="3"/>
        <v>1.002515855836541</v>
      </c>
      <c r="I17" s="43">
        <f t="shared" si="3"/>
        <v>1.002515855836541</v>
      </c>
      <c r="J17" s="43">
        <f t="shared" si="3"/>
        <v>1.002515855836541</v>
      </c>
      <c r="K17" s="43">
        <f t="shared" si="3"/>
        <v>1.002515855836541</v>
      </c>
      <c r="L17" s="43">
        <f t="shared" si="3"/>
        <v>1.002515855836541</v>
      </c>
      <c r="M17" s="43">
        <f t="shared" si="3"/>
        <v>1.002515855836541</v>
      </c>
      <c r="N17" s="43">
        <f t="shared" si="3"/>
        <v>1.002515855836541</v>
      </c>
      <c r="O17" s="43">
        <f t="shared" si="3"/>
        <v>1.002515855836541</v>
      </c>
      <c r="P17" s="43">
        <f t="shared" si="3"/>
        <v>1.002515855836541</v>
      </c>
      <c r="R17" s="39"/>
      <c r="S17" s="32"/>
    </row>
    <row r="18" spans="1:19" s="3" customFormat="1" x14ac:dyDescent="0.25">
      <c r="A18" s="11">
        <f>+MAX($A$1:A17)+1</f>
        <v>10</v>
      </c>
      <c r="B18" s="45"/>
      <c r="C18" s="33" t="s">
        <v>18</v>
      </c>
      <c r="D18" s="34" t="str">
        <f>"Line "&amp;A12&amp;" x "&amp;" Line "&amp;A17</f>
        <v>Line 5 x  Line 9</v>
      </c>
      <c r="E18" s="35">
        <f t="shared" ref="E18:P18" si="4">E17*E12</f>
        <v>23.75092568096613</v>
      </c>
      <c r="F18" s="35">
        <f t="shared" si="4"/>
        <v>24.365301441385494</v>
      </c>
      <c r="G18" s="35">
        <f t="shared" si="4"/>
        <v>25.375830977255564</v>
      </c>
      <c r="H18" s="35">
        <f t="shared" si="4"/>
        <v>24.796163962501815</v>
      </c>
      <c r="I18" s="35">
        <f t="shared" si="4"/>
        <v>25.202406905639418</v>
      </c>
      <c r="J18" s="35">
        <f t="shared" si="4"/>
        <v>25.398301473256215</v>
      </c>
      <c r="K18" s="35">
        <f t="shared" si="4"/>
        <v>30.199119877704799</v>
      </c>
      <c r="L18" s="35">
        <f t="shared" si="4"/>
        <v>27.979341195980261</v>
      </c>
      <c r="M18" s="35">
        <f t="shared" si="4"/>
        <v>28.921781081006614</v>
      </c>
      <c r="N18" s="35">
        <f t="shared" si="4"/>
        <v>25.977051990410224</v>
      </c>
      <c r="O18" s="35">
        <f t="shared" si="4"/>
        <v>25.072049592328259</v>
      </c>
      <c r="P18" s="35">
        <f t="shared" si="4"/>
        <v>28.564536231784263</v>
      </c>
      <c r="R18" s="45"/>
      <c r="S18" s="32"/>
    </row>
    <row r="19" spans="1:19" s="3" customFormat="1" x14ac:dyDescent="0.25">
      <c r="A19" s="11">
        <f>+MAX($A$1:A18)+1</f>
        <v>11</v>
      </c>
      <c r="B19" s="45"/>
      <c r="C19" s="28" t="s">
        <v>19</v>
      </c>
      <c r="D19" s="29">
        <v>2</v>
      </c>
      <c r="E19" s="30">
        <v>2289624.3077838323</v>
      </c>
      <c r="F19" s="30">
        <v>1958995.1554636715</v>
      </c>
      <c r="G19" s="30">
        <v>2002423.945246537</v>
      </c>
      <c r="H19" s="30">
        <v>1863136.3669988008</v>
      </c>
      <c r="I19" s="30">
        <v>1989009.0236021804</v>
      </c>
      <c r="J19" s="30">
        <v>2259639.9481957811</v>
      </c>
      <c r="K19" s="30">
        <v>2606693.8852596283</v>
      </c>
      <c r="L19" s="30">
        <v>2534176.2322200686</v>
      </c>
      <c r="M19" s="30">
        <v>2078647.8306589208</v>
      </c>
      <c r="N19" s="30">
        <v>1998853.9649304985</v>
      </c>
      <c r="O19" s="30">
        <v>2029354.787659921</v>
      </c>
      <c r="P19" s="30">
        <v>2309261.7668929524</v>
      </c>
      <c r="R19" s="31">
        <f>SUM(E19:P19)</f>
        <v>25919817.214912791</v>
      </c>
      <c r="S19" s="32"/>
    </row>
    <row r="20" spans="1:19" s="3" customFormat="1" x14ac:dyDescent="0.25">
      <c r="A20" s="11">
        <f>+MAX($A$1:A19)+1</f>
        <v>12</v>
      </c>
      <c r="B20" s="45"/>
      <c r="C20" s="33" t="s">
        <v>20</v>
      </c>
      <c r="D20" s="34" t="str">
        <f>"Line "&amp;A18&amp;" x "&amp;" Line "&amp;A19</f>
        <v>Line 10 x  Line 11</v>
      </c>
      <c r="E20" s="22">
        <f>E18*E19</f>
        <v>54380696.771507323</v>
      </c>
      <c r="F20" s="22">
        <f t="shared" ref="F20:P20" si="5">F18*F19</f>
        <v>47731507.485086195</v>
      </c>
      <c r="G20" s="22">
        <f t="shared" si="5"/>
        <v>50813171.57938537</v>
      </c>
      <c r="H20" s="22">
        <f t="shared" si="5"/>
        <v>46198634.840602219</v>
      </c>
      <c r="I20" s="22">
        <f t="shared" si="5"/>
        <v>50127814.751810707</v>
      </c>
      <c r="J20" s="22">
        <f t="shared" si="5"/>
        <v>57391016.625289507</v>
      </c>
      <c r="K20" s="22">
        <f t="shared" si="5"/>
        <v>78719861.125435591</v>
      </c>
      <c r="L20" s="22">
        <f t="shared" si="5"/>
        <v>70904581.452029005</v>
      </c>
      <c r="M20" s="22">
        <f t="shared" si="5"/>
        <v>60118197.502826616</v>
      </c>
      <c r="N20" s="22">
        <f t="shared" si="5"/>
        <v>51924333.368237175</v>
      </c>
      <c r="O20" s="22">
        <f t="shared" si="5"/>
        <v>50880083.876638323</v>
      </c>
      <c r="P20" s="22">
        <f t="shared" si="5"/>
        <v>65962991.409087881</v>
      </c>
      <c r="R20" s="16">
        <f>SUM(E20:P20)</f>
        <v>685152890.78793585</v>
      </c>
      <c r="S20" s="32"/>
    </row>
    <row r="21" spans="1:19" s="3" customFormat="1" x14ac:dyDescent="0.25">
      <c r="A21" s="11">
        <f>+MAX($A$1:A20)+1</f>
        <v>13</v>
      </c>
      <c r="B21" s="45"/>
      <c r="C21" s="46" t="s">
        <v>21</v>
      </c>
      <c r="D21" s="47">
        <v>1</v>
      </c>
      <c r="E21" s="48">
        <v>-2592298.9691945063</v>
      </c>
      <c r="F21" s="48">
        <v>-2581916.1250604438</v>
      </c>
      <c r="G21" s="48">
        <v>-2343745.9839863502</v>
      </c>
      <c r="H21" s="48">
        <v>-2739634.3258921904</v>
      </c>
      <c r="I21" s="48">
        <v>-3616401.4943551263</v>
      </c>
      <c r="J21" s="48">
        <v>-3406840.8798806081</v>
      </c>
      <c r="K21" s="48">
        <v>-3637902.9219909613</v>
      </c>
      <c r="L21" s="48">
        <v>-3376968.7107042102</v>
      </c>
      <c r="M21" s="48">
        <v>-2872042.432909294</v>
      </c>
      <c r="N21" s="48">
        <v>-2933820.8331647404</v>
      </c>
      <c r="O21" s="48">
        <v>-2548421.0540135</v>
      </c>
      <c r="P21" s="48">
        <v>-3373626.1005494362</v>
      </c>
      <c r="R21" s="31">
        <f>SUM(E21:P21)</f>
        <v>-36023619.831701368</v>
      </c>
      <c r="S21" s="32"/>
    </row>
    <row r="22" spans="1:19" s="3" customFormat="1" x14ac:dyDescent="0.25">
      <c r="A22" s="11">
        <f>+MAX($A$1:A21)+1</f>
        <v>14</v>
      </c>
      <c r="B22" s="45"/>
      <c r="C22" s="24" t="s">
        <v>22</v>
      </c>
      <c r="D22" s="34" t="str">
        <f>"Line "&amp;A20&amp;" +"&amp;" Line "&amp;A21</f>
        <v>Line 12 + Line 13</v>
      </c>
      <c r="E22" s="22">
        <f>SUM(E20:E21)</f>
        <v>51788397.802312814</v>
      </c>
      <c r="F22" s="22">
        <f t="shared" ref="F22:P22" si="6">SUM(F20:F21)</f>
        <v>45149591.360025749</v>
      </c>
      <c r="G22" s="22">
        <f t="shared" si="6"/>
        <v>48469425.595399022</v>
      </c>
      <c r="H22" s="22">
        <f t="shared" si="6"/>
        <v>43459000.514710031</v>
      </c>
      <c r="I22" s="22">
        <f t="shared" si="6"/>
        <v>46511413.25745558</v>
      </c>
      <c r="J22" s="22">
        <f t="shared" si="6"/>
        <v>53984175.7454089</v>
      </c>
      <c r="K22" s="22">
        <f t="shared" si="6"/>
        <v>75081958.20344463</v>
      </c>
      <c r="L22" s="22">
        <f t="shared" si="6"/>
        <v>67527612.741324797</v>
      </c>
      <c r="M22" s="22">
        <f t="shared" si="6"/>
        <v>57246155.069917321</v>
      </c>
      <c r="N22" s="22">
        <f t="shared" si="6"/>
        <v>48990512.535072431</v>
      </c>
      <c r="O22" s="22">
        <f t="shared" si="6"/>
        <v>48331662.822624825</v>
      </c>
      <c r="P22" s="22">
        <f t="shared" si="6"/>
        <v>62589365.308538444</v>
      </c>
      <c r="R22" s="16">
        <f>SUM(E22:P22)</f>
        <v>649129270.95623457</v>
      </c>
      <c r="S22" s="32"/>
    </row>
    <row r="23" spans="1:19" s="3" customFormat="1" x14ac:dyDescent="0.25">
      <c r="A23" s="11">
        <f>+MAX($A$1:A22)+1</f>
        <v>15</v>
      </c>
      <c r="B23" s="45"/>
      <c r="C23" s="28" t="s">
        <v>23</v>
      </c>
      <c r="D23" s="29">
        <v>3</v>
      </c>
      <c r="E23" s="30">
        <v>2173342.8769999999</v>
      </c>
      <c r="F23" s="30">
        <v>1855635.5090000001</v>
      </c>
      <c r="G23" s="30">
        <v>1852861.6630000002</v>
      </c>
      <c r="H23" s="30">
        <v>1787471.3160000001</v>
      </c>
      <c r="I23" s="30">
        <v>1915852.9779999999</v>
      </c>
      <c r="J23" s="30">
        <v>2141184.7320000003</v>
      </c>
      <c r="K23" s="30">
        <v>2336350.7239999999</v>
      </c>
      <c r="L23" s="30">
        <v>2433010.0180000002</v>
      </c>
      <c r="M23" s="30">
        <v>1975609.5739999998</v>
      </c>
      <c r="N23" s="30">
        <v>1856793.7740000002</v>
      </c>
      <c r="O23" s="30">
        <v>1907844.2149999999</v>
      </c>
      <c r="P23" s="30">
        <v>2220570.2669999995</v>
      </c>
      <c r="R23" s="31">
        <f>SUM(E23:P23)</f>
        <v>24456527.647000004</v>
      </c>
      <c r="S23" s="32"/>
    </row>
    <row r="24" spans="1:19" s="3" customFormat="1" x14ac:dyDescent="0.25">
      <c r="A24" s="11">
        <f>+MAX($A$1:A23)+1</f>
        <v>16</v>
      </c>
      <c r="B24" s="45"/>
      <c r="C24" s="24" t="s">
        <v>24</v>
      </c>
      <c r="D24" s="34" t="str">
        <f>"Line "&amp;A22&amp;" / "&amp;" Line "&amp;A23</f>
        <v>Line 14 /  Line 15</v>
      </c>
      <c r="E24" s="35">
        <f>E22/E23</f>
        <v>23.828912754806346</v>
      </c>
      <c r="F24" s="35">
        <f t="shared" ref="F24:P24" si="7">F22/F23</f>
        <v>24.331066710593834</v>
      </c>
      <c r="G24" s="35">
        <f t="shared" si="7"/>
        <v>26.15922524778312</v>
      </c>
      <c r="H24" s="35">
        <f t="shared" si="7"/>
        <v>24.313117713106859</v>
      </c>
      <c r="I24" s="35">
        <f t="shared" si="7"/>
        <v>24.277130756666853</v>
      </c>
      <c r="J24" s="35">
        <f t="shared" si="7"/>
        <v>25.21229249331715</v>
      </c>
      <c r="K24" s="35">
        <f t="shared" si="7"/>
        <v>32.136424310002113</v>
      </c>
      <c r="L24" s="35">
        <f t="shared" si="7"/>
        <v>27.754761485460023</v>
      </c>
      <c r="M24" s="35">
        <f t="shared" si="7"/>
        <v>28.976451533392563</v>
      </c>
      <c r="N24" s="35">
        <f t="shared" si="7"/>
        <v>26.384466180934332</v>
      </c>
      <c r="O24" s="35">
        <f t="shared" si="7"/>
        <v>25.333128587034466</v>
      </c>
      <c r="P24" s="35">
        <f t="shared" si="7"/>
        <v>28.186167417749388</v>
      </c>
      <c r="R24" s="35">
        <f t="shared" ref="R24" si="8">R22/R23</f>
        <v>26.542168222963614</v>
      </c>
      <c r="S24" s="32"/>
    </row>
    <row r="25" spans="1:19" s="3" customFormat="1" x14ac:dyDescent="0.25">
      <c r="A25" s="11"/>
      <c r="B25" s="45"/>
      <c r="C25" s="24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R25" s="35"/>
      <c r="S25" s="32"/>
    </row>
    <row r="26" spans="1:19" s="3" customFormat="1" x14ac:dyDescent="0.25">
      <c r="A26" s="11">
        <f>+MAX($A$1:A25)+1</f>
        <v>17</v>
      </c>
      <c r="B26" s="49" t="s">
        <v>25</v>
      </c>
      <c r="C26" s="24"/>
      <c r="D26" s="50"/>
      <c r="E26" s="51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53"/>
      <c r="S26" s="32"/>
    </row>
    <row r="27" spans="1:19" s="3" customFormat="1" x14ac:dyDescent="0.25">
      <c r="A27" s="11">
        <f>+MAX($A$1:A26)+1</f>
        <v>18</v>
      </c>
      <c r="B27" s="49"/>
      <c r="C27" s="24" t="s">
        <v>26</v>
      </c>
      <c r="D27" s="50" t="s">
        <v>27</v>
      </c>
      <c r="E27" s="22">
        <v>50011065.137238234</v>
      </c>
      <c r="F27" s="22">
        <v>45985167.100023851</v>
      </c>
      <c r="G27" s="22">
        <v>49906973.15688844</v>
      </c>
      <c r="H27" s="22">
        <v>48917079.303698763</v>
      </c>
      <c r="I27" s="22">
        <v>52873367.693607651</v>
      </c>
      <c r="J27" s="22">
        <v>53728239.205889396</v>
      </c>
      <c r="K27" s="22">
        <v>63466696.84056095</v>
      </c>
      <c r="L27" s="22">
        <v>66758059.057229094</v>
      </c>
      <c r="M27" s="22">
        <v>57122257.463790625</v>
      </c>
      <c r="N27" s="22">
        <v>50900050.110836901</v>
      </c>
      <c r="O27" s="22">
        <v>47730263.688800253</v>
      </c>
      <c r="P27" s="22">
        <v>48602502.241435856</v>
      </c>
      <c r="R27" s="16">
        <f>SUM(E27:P27)</f>
        <v>636001721</v>
      </c>
      <c r="S27" s="32"/>
    </row>
    <row r="28" spans="1:19" s="3" customFormat="1" x14ac:dyDescent="0.25">
      <c r="A28" s="11">
        <f>+MAX($A$1:A27)+1</f>
        <v>19</v>
      </c>
      <c r="B28" s="49"/>
      <c r="C28" s="28" t="s">
        <v>28</v>
      </c>
      <c r="D28" s="29" t="s">
        <v>29</v>
      </c>
      <c r="E28" s="30">
        <v>-2684824.28561325</v>
      </c>
      <c r="F28" s="30">
        <v>-2684824.28561325</v>
      </c>
      <c r="G28" s="30">
        <v>-2684824.28561325</v>
      </c>
      <c r="H28" s="30">
        <v>-2684824.28561325</v>
      </c>
      <c r="I28" s="30">
        <v>-2684824.28561325</v>
      </c>
      <c r="J28" s="30">
        <v>-2684824.28561325</v>
      </c>
      <c r="K28" s="30">
        <v>-2684824.28561325</v>
      </c>
      <c r="L28" s="30">
        <v>-2684824.28561325</v>
      </c>
      <c r="M28" s="30">
        <v>-2684824.28561325</v>
      </c>
      <c r="N28" s="30">
        <v>-2684824.28561325</v>
      </c>
      <c r="O28" s="30">
        <v>-2684824.28561325</v>
      </c>
      <c r="P28" s="30">
        <v>-2684824.28561325</v>
      </c>
      <c r="R28" s="31">
        <f>SUM(E28:P28)</f>
        <v>-32217891.427359</v>
      </c>
      <c r="S28" s="32"/>
    </row>
    <row r="29" spans="1:19" s="3" customFormat="1" x14ac:dyDescent="0.25">
      <c r="A29" s="11">
        <f>+MAX($A$1:A28)+1</f>
        <v>20</v>
      </c>
      <c r="B29" s="49"/>
      <c r="C29" s="24" t="s">
        <v>30</v>
      </c>
      <c r="D29" s="50" t="str">
        <f>"Line "&amp;A27&amp;" + Line "&amp;A28</f>
        <v>Line 18 + Line 19</v>
      </c>
      <c r="E29" s="22">
        <f t="shared" ref="E29:O29" si="9">SUM(E27:E28)</f>
        <v>47326240.851624981</v>
      </c>
      <c r="F29" s="22">
        <f t="shared" si="9"/>
        <v>43300342.814410597</v>
      </c>
      <c r="G29" s="22">
        <f t="shared" si="9"/>
        <v>47222148.871275187</v>
      </c>
      <c r="H29" s="22">
        <f t="shared" si="9"/>
        <v>46232255.01808551</v>
      </c>
      <c r="I29" s="22">
        <f t="shared" si="9"/>
        <v>50188543.407994404</v>
      </c>
      <c r="J29" s="22">
        <f t="shared" si="9"/>
        <v>51043414.92027615</v>
      </c>
      <c r="K29" s="22">
        <f t="shared" si="9"/>
        <v>60781872.554947704</v>
      </c>
      <c r="L29" s="22">
        <f t="shared" si="9"/>
        <v>64073234.771615848</v>
      </c>
      <c r="M29" s="22">
        <f t="shared" si="9"/>
        <v>54437433.178177372</v>
      </c>
      <c r="N29" s="22">
        <f t="shared" si="9"/>
        <v>48215225.825223655</v>
      </c>
      <c r="O29" s="22">
        <f t="shared" si="9"/>
        <v>45045439.403187007</v>
      </c>
      <c r="P29" s="22">
        <f>SUM(P27:P28)</f>
        <v>45917677.955822602</v>
      </c>
      <c r="R29" s="16">
        <f>SUM(R27:R28)</f>
        <v>603783829.57264102</v>
      </c>
      <c r="S29" s="32"/>
    </row>
    <row r="30" spans="1:19" s="3" customFormat="1" x14ac:dyDescent="0.25">
      <c r="A30" s="11">
        <f>+MAX($A$1:A29)+1</f>
        <v>21</v>
      </c>
      <c r="B30" s="49"/>
      <c r="C30" s="28" t="s">
        <v>31</v>
      </c>
      <c r="D30" s="29" t="s">
        <v>27</v>
      </c>
      <c r="E30" s="30">
        <v>1982626.99979</v>
      </c>
      <c r="F30" s="30">
        <v>1789929.9980000001</v>
      </c>
      <c r="G30" s="30">
        <v>1910070.0009899999</v>
      </c>
      <c r="H30" s="30">
        <v>1856810.0009900001</v>
      </c>
      <c r="I30" s="30">
        <v>1998460.00202</v>
      </c>
      <c r="J30" s="30">
        <v>1912132.46205</v>
      </c>
      <c r="K30" s="30">
        <v>2266364.4785400005</v>
      </c>
      <c r="L30" s="30">
        <v>2314401.9906899994</v>
      </c>
      <c r="M30" s="30">
        <v>1968925.9935399997</v>
      </c>
      <c r="N30" s="30">
        <v>1906260.0009999997</v>
      </c>
      <c r="O30" s="30">
        <v>1856770.00499</v>
      </c>
      <c r="P30" s="30">
        <v>1971890.61411</v>
      </c>
      <c r="R30" s="31">
        <f>SUM(E30:P30)</f>
        <v>23734642.546709999</v>
      </c>
      <c r="S30" s="32"/>
    </row>
    <row r="31" spans="1:19" s="3" customFormat="1" x14ac:dyDescent="0.25">
      <c r="A31" s="11">
        <f>+MAX($A$1:A30)+1</f>
        <v>22</v>
      </c>
      <c r="B31" s="54"/>
      <c r="C31" s="55" t="s">
        <v>32</v>
      </c>
      <c r="D31" s="34" t="str">
        <f>"Line "&amp;A29&amp;" / "&amp;" Line "&amp;A30</f>
        <v>Line 20 /  Line 21</v>
      </c>
      <c r="E31" s="56">
        <f t="shared" ref="E31:O31" si="10">E29/E30</f>
        <v>23.870471277067132</v>
      </c>
      <c r="F31" s="56">
        <f t="shared" si="10"/>
        <v>24.191081697492503</v>
      </c>
      <c r="G31" s="56">
        <f t="shared" si="10"/>
        <v>24.722732070971055</v>
      </c>
      <c r="H31" s="56">
        <f t="shared" si="10"/>
        <v>24.898753773103195</v>
      </c>
      <c r="I31" s="56">
        <f t="shared" si="10"/>
        <v>25.113609157683875</v>
      </c>
      <c r="J31" s="56">
        <f t="shared" si="10"/>
        <v>26.694497339139588</v>
      </c>
      <c r="K31" s="56">
        <f t="shared" si="10"/>
        <v>26.819107487116806</v>
      </c>
      <c r="L31" s="56">
        <f t="shared" si="10"/>
        <v>27.684574688994935</v>
      </c>
      <c r="M31" s="56">
        <f t="shared" si="10"/>
        <v>27.648288131085334</v>
      </c>
      <c r="N31" s="56">
        <f t="shared" si="10"/>
        <v>25.29310052140346</v>
      </c>
      <c r="O31" s="56">
        <f t="shared" si="10"/>
        <v>24.260107219595895</v>
      </c>
      <c r="P31" s="56">
        <f>P29/P30</f>
        <v>23.286118219365452</v>
      </c>
      <c r="R31" s="35">
        <f>R27/R30</f>
        <v>26.796347143140775</v>
      </c>
      <c r="S31" s="32"/>
    </row>
    <row r="32" spans="1:19" s="3" customFormat="1" x14ac:dyDescent="0.25">
      <c r="A32" s="11"/>
      <c r="B32" s="54"/>
      <c r="C32" s="55"/>
      <c r="D32" s="3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R32" s="35"/>
      <c r="S32" s="32"/>
    </row>
    <row r="33" spans="1:19" s="3" customFormat="1" x14ac:dyDescent="0.25">
      <c r="A33" s="11">
        <f>+MAX($A$1:A31)+1</f>
        <v>23</v>
      </c>
      <c r="B33" s="57" t="s">
        <v>33</v>
      </c>
      <c r="C33" s="55"/>
      <c r="D33" s="58"/>
      <c r="E33" s="51"/>
      <c r="F33" s="51"/>
      <c r="G33" s="51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3"/>
      <c r="S33" s="32"/>
    </row>
    <row r="34" spans="1:19" s="23" customFormat="1" x14ac:dyDescent="0.25">
      <c r="A34" s="11">
        <f>+MAX($A$1:A33)+1</f>
        <v>24</v>
      </c>
      <c r="B34" s="59"/>
      <c r="C34" s="55" t="s">
        <v>34</v>
      </c>
      <c r="D34" s="58" t="str">
        <f>"Line "&amp;A24&amp;" - "&amp;" Line "&amp;A31</f>
        <v>Line 16 -  Line 22</v>
      </c>
      <c r="E34" s="60">
        <f t="shared" ref="E34:P34" si="11">E24-E31</f>
        <v>-4.1558522260785935E-2</v>
      </c>
      <c r="F34" s="60">
        <f t="shared" si="11"/>
        <v>0.13998501310133094</v>
      </c>
      <c r="G34" s="60">
        <f t="shared" si="11"/>
        <v>1.4364931768120641</v>
      </c>
      <c r="H34" s="60">
        <f t="shared" si="11"/>
        <v>-0.58563605999633594</v>
      </c>
      <c r="I34" s="60">
        <f t="shared" si="11"/>
        <v>-0.83647840101702187</v>
      </c>
      <c r="J34" s="60">
        <f t="shared" si="11"/>
        <v>-1.4822048458224373</v>
      </c>
      <c r="K34" s="60">
        <f t="shared" si="11"/>
        <v>5.3173168228853065</v>
      </c>
      <c r="L34" s="60">
        <f t="shared" si="11"/>
        <v>7.0186796465087298E-2</v>
      </c>
      <c r="M34" s="60">
        <f t="shared" si="11"/>
        <v>1.3281634023072293</v>
      </c>
      <c r="N34" s="60">
        <f t="shared" si="11"/>
        <v>1.0913656595308723</v>
      </c>
      <c r="O34" s="60">
        <f t="shared" si="11"/>
        <v>1.0730213674385709</v>
      </c>
      <c r="P34" s="60">
        <f t="shared" si="11"/>
        <v>4.900049198383936</v>
      </c>
    </row>
    <row r="35" spans="1:19" s="3" customFormat="1" x14ac:dyDescent="0.25">
      <c r="A35" s="11">
        <f>+MAX($A$1:A34)+1</f>
        <v>25</v>
      </c>
      <c r="B35" s="12"/>
      <c r="C35" s="61" t="s">
        <v>23</v>
      </c>
      <c r="D35" s="29">
        <v>3</v>
      </c>
      <c r="E35" s="31">
        <f>E23</f>
        <v>2173342.8769999999</v>
      </c>
      <c r="F35" s="31">
        <f t="shared" ref="F35:P35" si="12">F23</f>
        <v>1855635.5090000001</v>
      </c>
      <c r="G35" s="31">
        <f t="shared" si="12"/>
        <v>1852861.6630000002</v>
      </c>
      <c r="H35" s="31">
        <f t="shared" si="12"/>
        <v>1787471.3160000001</v>
      </c>
      <c r="I35" s="31">
        <f t="shared" si="12"/>
        <v>1915852.9779999999</v>
      </c>
      <c r="J35" s="31">
        <f t="shared" si="12"/>
        <v>2141184.7320000003</v>
      </c>
      <c r="K35" s="31">
        <f t="shared" si="12"/>
        <v>2336350.7239999999</v>
      </c>
      <c r="L35" s="31">
        <f t="shared" si="12"/>
        <v>2433010.0180000002</v>
      </c>
      <c r="M35" s="31">
        <f t="shared" si="12"/>
        <v>1975609.5739999998</v>
      </c>
      <c r="N35" s="31">
        <f t="shared" si="12"/>
        <v>1856793.7740000002</v>
      </c>
      <c r="O35" s="31">
        <f t="shared" si="12"/>
        <v>1907844.2149999999</v>
      </c>
      <c r="P35" s="31">
        <f t="shared" si="12"/>
        <v>2220570.2669999995</v>
      </c>
      <c r="S35" s="32"/>
    </row>
    <row r="36" spans="1:19" s="3" customFormat="1" x14ac:dyDescent="0.25">
      <c r="A36" s="11">
        <f>+MAX($A$1:A35)+1</f>
        <v>26</v>
      </c>
      <c r="B36" s="12"/>
      <c r="C36" s="24" t="s">
        <v>35</v>
      </c>
      <c r="D36" s="34" t="str">
        <f>"Line "&amp;A34&amp;" x "&amp;" Line "&amp;A35</f>
        <v>Line 24 x  Line 25</v>
      </c>
      <c r="E36" s="22">
        <f>E35*E34</f>
        <v>-90320.918334125046</v>
      </c>
      <c r="F36" s="22">
        <f t="shared" ref="F36:P36" si="13">F35*F34</f>
        <v>259761.16103865992</v>
      </c>
      <c r="G36" s="22">
        <f t="shared" si="13"/>
        <v>2661623.1364761544</v>
      </c>
      <c r="H36" s="22">
        <f t="shared" si="13"/>
        <v>-1046807.6588587057</v>
      </c>
      <c r="I36" s="22">
        <f t="shared" si="13"/>
        <v>-1602569.6356211395</v>
      </c>
      <c r="J36" s="22">
        <f t="shared" si="13"/>
        <v>-3173674.3855714169</v>
      </c>
      <c r="K36" s="22">
        <f t="shared" si="13"/>
        <v>12423117.008885466</v>
      </c>
      <c r="L36" s="22">
        <f t="shared" si="13"/>
        <v>170765.1789308844</v>
      </c>
      <c r="M36" s="22">
        <f t="shared" si="13"/>
        <v>2623932.3334345757</v>
      </c>
      <c r="N36" s="22">
        <f t="shared" si="13"/>
        <v>2026440.9617743276</v>
      </c>
      <c r="O36" s="22">
        <f t="shared" si="13"/>
        <v>2047157.6084390667</v>
      </c>
      <c r="P36" s="22">
        <f t="shared" si="13"/>
        <v>10880903.55676855</v>
      </c>
      <c r="S36" s="32"/>
    </row>
    <row r="37" spans="1:19" s="3" customFormat="1" x14ac:dyDescent="0.25">
      <c r="A37" s="11">
        <f>+MAX($A$1:A36)+1</f>
        <v>27</v>
      </c>
      <c r="B37" s="12"/>
      <c r="C37" s="41" t="s">
        <v>36</v>
      </c>
      <c r="D37" s="44"/>
      <c r="E37" s="62">
        <v>0.7</v>
      </c>
      <c r="F37" s="62">
        <v>0.7</v>
      </c>
      <c r="G37" s="62">
        <v>0.7</v>
      </c>
      <c r="H37" s="62">
        <v>0.7</v>
      </c>
      <c r="I37" s="62">
        <v>0.7</v>
      </c>
      <c r="J37" s="62">
        <v>0.7</v>
      </c>
      <c r="K37" s="62">
        <v>0.7</v>
      </c>
      <c r="L37" s="62">
        <v>0.7</v>
      </c>
      <c r="M37" s="62">
        <v>0.7</v>
      </c>
      <c r="N37" s="62">
        <v>0.7</v>
      </c>
      <c r="O37" s="62">
        <v>0.7</v>
      </c>
      <c r="P37" s="62">
        <v>0.7</v>
      </c>
      <c r="S37" s="32"/>
    </row>
    <row r="38" spans="1:19" s="3" customFormat="1" x14ac:dyDescent="0.25">
      <c r="A38" s="11">
        <f>+MAX($A$1:A37)+1</f>
        <v>28</v>
      </c>
      <c r="B38" s="12"/>
      <c r="C38" s="24" t="s">
        <v>37</v>
      </c>
      <c r="D38" s="34" t="str">
        <f>"Line "&amp;A36&amp;" x "&amp;" Line "&amp;A37</f>
        <v>Line 26 x  Line 27</v>
      </c>
      <c r="E38" s="22">
        <f>E36*E37</f>
        <v>-63224.642833887527</v>
      </c>
      <c r="F38" s="22">
        <f t="shared" ref="F38:P38" si="14">F36*F37</f>
        <v>181832.81272706194</v>
      </c>
      <c r="G38" s="22">
        <f t="shared" si="14"/>
        <v>1863136.195533308</v>
      </c>
      <c r="H38" s="22">
        <f t="shared" si="14"/>
        <v>-732765.36120109388</v>
      </c>
      <c r="I38" s="22">
        <f t="shared" si="14"/>
        <v>-1121798.7449347975</v>
      </c>
      <c r="J38" s="22">
        <f t="shared" si="14"/>
        <v>-2221572.0698999916</v>
      </c>
      <c r="K38" s="22">
        <f t="shared" si="14"/>
        <v>8696181.9062198251</v>
      </c>
      <c r="L38" s="22">
        <f t="shared" si="14"/>
        <v>119535.62525161907</v>
      </c>
      <c r="M38" s="22">
        <f t="shared" si="14"/>
        <v>1836752.6334042028</v>
      </c>
      <c r="N38" s="22">
        <f t="shared" si="14"/>
        <v>1418508.6732420293</v>
      </c>
      <c r="O38" s="22">
        <f t="shared" si="14"/>
        <v>1433010.3259073466</v>
      </c>
      <c r="P38" s="22">
        <f t="shared" si="14"/>
        <v>7616632.4897379838</v>
      </c>
      <c r="S38" s="32"/>
    </row>
    <row r="39" spans="1:19" s="3" customFormat="1" x14ac:dyDescent="0.25">
      <c r="A39" s="11">
        <f>+MAX($A$1:A38)+1</f>
        <v>29</v>
      </c>
      <c r="B39" s="12"/>
      <c r="C39" s="63" t="s">
        <v>38</v>
      </c>
      <c r="D39" s="29" t="s">
        <v>39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-1128262</v>
      </c>
      <c r="S39" s="32"/>
    </row>
    <row r="40" spans="1:19" s="3" customFormat="1" x14ac:dyDescent="0.25">
      <c r="A40" s="11">
        <f>+MAX($A$1:A39)+1</f>
        <v>30</v>
      </c>
      <c r="B40" s="12"/>
      <c r="C40" s="24" t="s">
        <v>40</v>
      </c>
      <c r="D40" s="34" t="str">
        <f>"Line "&amp;A38&amp;" + "&amp;" Line "&amp;A39</f>
        <v>Line 28 +  Line 29</v>
      </c>
      <c r="E40" s="22">
        <f>SUM(E38:E39)</f>
        <v>-63224.642833887527</v>
      </c>
      <c r="F40" s="22">
        <f t="shared" ref="F40:P40" si="15">SUM(F38:F39)</f>
        <v>181832.81272706194</v>
      </c>
      <c r="G40" s="22">
        <f t="shared" si="15"/>
        <v>1863136.195533308</v>
      </c>
      <c r="H40" s="22">
        <f t="shared" si="15"/>
        <v>-732765.36120109388</v>
      </c>
      <c r="I40" s="22">
        <f t="shared" si="15"/>
        <v>-1121798.7449347975</v>
      </c>
      <c r="J40" s="22">
        <f t="shared" si="15"/>
        <v>-2221572.0698999916</v>
      </c>
      <c r="K40" s="22">
        <f t="shared" si="15"/>
        <v>8696181.9062198251</v>
      </c>
      <c r="L40" s="22">
        <f t="shared" si="15"/>
        <v>119535.62525161907</v>
      </c>
      <c r="M40" s="22">
        <f t="shared" si="15"/>
        <v>1836752.6334042028</v>
      </c>
      <c r="N40" s="22">
        <f t="shared" si="15"/>
        <v>1418508.6732420293</v>
      </c>
      <c r="O40" s="22">
        <f t="shared" si="15"/>
        <v>1433010.3259073466</v>
      </c>
      <c r="P40" s="22">
        <f t="shared" si="15"/>
        <v>6488370.4897379838</v>
      </c>
      <c r="S40" s="32"/>
    </row>
    <row r="41" spans="1:19" s="3" customFormat="1" x14ac:dyDescent="0.25">
      <c r="A41" s="11"/>
      <c r="B41" s="12"/>
      <c r="C41" s="24"/>
      <c r="D41" s="3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S41" s="32"/>
    </row>
    <row r="42" spans="1:19" s="3" customFormat="1" x14ac:dyDescent="0.25">
      <c r="A42" s="11">
        <f>+MAX($A$1:A40)+1</f>
        <v>31</v>
      </c>
      <c r="B42" s="12"/>
      <c r="C42" s="24" t="s">
        <v>41</v>
      </c>
      <c r="D42" s="50" t="s">
        <v>42</v>
      </c>
      <c r="E42" s="22">
        <v>0</v>
      </c>
      <c r="F42" s="22">
        <f>E45</f>
        <v>-63382.704440972244</v>
      </c>
      <c r="G42" s="22">
        <f t="shared" ref="G42:P42" si="16">F45</f>
        <v>118587.77679570249</v>
      </c>
      <c r="H42" s="22">
        <f t="shared" si="16"/>
        <v>1986974.7517018223</v>
      </c>
      <c r="I42" s="22">
        <f t="shared" si="16"/>
        <v>1262312.3508562348</v>
      </c>
      <c r="J42" s="22">
        <f t="shared" si="16"/>
        <v>144020.67081338144</v>
      </c>
      <c r="K42" s="22">
        <f t="shared" si="16"/>
        <v>-2082385.2259072931</v>
      </c>
      <c r="L42" s="22">
        <f t="shared" si="16"/>
        <v>6625125.2089485452</v>
      </c>
      <c r="M42" s="22">
        <f t="shared" si="16"/>
        <v>6778085.2993080365</v>
      </c>
      <c r="N42" s="22">
        <f t="shared" si="16"/>
        <v>8653320.2407922894</v>
      </c>
      <c r="O42" s="22">
        <f t="shared" si="16"/>
        <v>10118641.786921384</v>
      </c>
      <c r="P42" s="22">
        <f t="shared" si="16"/>
        <v>11605827.847578105</v>
      </c>
      <c r="S42" s="32"/>
    </row>
    <row r="43" spans="1:19" s="3" customFormat="1" x14ac:dyDescent="0.25">
      <c r="A43" s="11">
        <f>+MAX($A$1:A42)+1</f>
        <v>32</v>
      </c>
      <c r="B43" s="12"/>
      <c r="C43" s="24" t="s">
        <v>43</v>
      </c>
      <c r="D43" s="50" t="str">
        <f>"Line "&amp;A40</f>
        <v>Line 30</v>
      </c>
      <c r="E43" s="22">
        <f t="shared" ref="E43:O43" si="17">E40</f>
        <v>-63224.642833887527</v>
      </c>
      <c r="F43" s="22">
        <f t="shared" si="17"/>
        <v>181832.81272706194</v>
      </c>
      <c r="G43" s="22">
        <f t="shared" si="17"/>
        <v>1863136.195533308</v>
      </c>
      <c r="H43" s="22">
        <f t="shared" si="17"/>
        <v>-732765.36120109388</v>
      </c>
      <c r="I43" s="22">
        <f t="shared" si="17"/>
        <v>-1121798.7449347975</v>
      </c>
      <c r="J43" s="22">
        <f t="shared" si="17"/>
        <v>-2221572.0698999916</v>
      </c>
      <c r="K43" s="22">
        <f t="shared" si="17"/>
        <v>8696181.9062198251</v>
      </c>
      <c r="L43" s="22">
        <f t="shared" si="17"/>
        <v>119535.62525161907</v>
      </c>
      <c r="M43" s="22">
        <f t="shared" si="17"/>
        <v>1836752.6334042028</v>
      </c>
      <c r="N43" s="22">
        <f t="shared" si="17"/>
        <v>1418508.6732420293</v>
      </c>
      <c r="O43" s="22">
        <f t="shared" si="17"/>
        <v>1433010.3259073466</v>
      </c>
      <c r="P43" s="22">
        <f>P40</f>
        <v>6488370.4897379838</v>
      </c>
      <c r="S43" s="32"/>
    </row>
    <row r="44" spans="1:19" s="3" customFormat="1" x14ac:dyDescent="0.25">
      <c r="A44" s="11">
        <f>+MAX($A$1:A43)+1</f>
        <v>33</v>
      </c>
      <c r="B44" s="12"/>
      <c r="C44" s="28" t="s">
        <v>44</v>
      </c>
      <c r="D44" s="29" t="str">
        <f>"(Line "&amp;A42&amp;"+"&amp;"50% "&amp;"Line "&amp;A42&amp;")"&amp;" x ( 6%/12)"</f>
        <v>(Line 31+50% Line 31) x ( 6%/12)</v>
      </c>
      <c r="E44" s="30">
        <f>(E42+(0.5*E43))*(6%/12)</f>
        <v>-158.06160708471882</v>
      </c>
      <c r="F44" s="30">
        <f t="shared" ref="F44:M44" si="18">(F42+(0.5*F43))*(6%/12)</f>
        <v>137.66850961279366</v>
      </c>
      <c r="G44" s="30">
        <f t="shared" si="18"/>
        <v>5250.7793728117822</v>
      </c>
      <c r="H44" s="30">
        <f t="shared" si="18"/>
        <v>8102.9603555063768</v>
      </c>
      <c r="I44" s="30">
        <f t="shared" si="18"/>
        <v>3507.0648919441801</v>
      </c>
      <c r="J44" s="30">
        <f t="shared" si="18"/>
        <v>-4833.8268206830717</v>
      </c>
      <c r="K44" s="30">
        <f t="shared" si="18"/>
        <v>11328.528636013098</v>
      </c>
      <c r="L44" s="30">
        <f t="shared" si="18"/>
        <v>33424.465107871772</v>
      </c>
      <c r="M44" s="30">
        <f t="shared" si="18"/>
        <v>38482.308080050687</v>
      </c>
      <c r="N44" s="30">
        <f>(N42+(0.5*N43))*(6%/12)</f>
        <v>46812.872887066522</v>
      </c>
      <c r="O44" s="30">
        <f t="shared" ref="O44:P44" si="19">(O42+(0.5*O43))*(6%/12)</f>
        <v>54175.734749375282</v>
      </c>
      <c r="P44" s="30">
        <f t="shared" si="19"/>
        <v>74250.065462235478</v>
      </c>
      <c r="S44" s="32"/>
    </row>
    <row r="45" spans="1:19" s="3" customFormat="1" x14ac:dyDescent="0.25">
      <c r="A45" s="11">
        <f>+MAX($A$1:A44)+1</f>
        <v>34</v>
      </c>
      <c r="B45" s="12"/>
      <c r="C45" s="24" t="s">
        <v>45</v>
      </c>
      <c r="D45" s="50" t="str">
        <f>"Sum lines "&amp;A42&amp;" to "&amp;"line "&amp;A44</f>
        <v>Sum lines 31 to line 33</v>
      </c>
      <c r="E45" s="22">
        <f>SUM(E42:E44)</f>
        <v>-63382.704440972244</v>
      </c>
      <c r="F45" s="22">
        <f t="shared" ref="F45:P45" si="20">SUM(F42:F44)</f>
        <v>118587.77679570249</v>
      </c>
      <c r="G45" s="22">
        <f t="shared" si="20"/>
        <v>1986974.7517018223</v>
      </c>
      <c r="H45" s="22">
        <f t="shared" si="20"/>
        <v>1262312.3508562348</v>
      </c>
      <c r="I45" s="22">
        <f t="shared" si="20"/>
        <v>144020.67081338144</v>
      </c>
      <c r="J45" s="22">
        <f t="shared" si="20"/>
        <v>-2082385.2259072931</v>
      </c>
      <c r="K45" s="22">
        <f t="shared" si="20"/>
        <v>6625125.2089485452</v>
      </c>
      <c r="L45" s="22">
        <f t="shared" si="20"/>
        <v>6778085.2993080365</v>
      </c>
      <c r="M45" s="22">
        <f t="shared" si="20"/>
        <v>8653320.2407922894</v>
      </c>
      <c r="N45" s="22">
        <f t="shared" si="20"/>
        <v>10118641.786921384</v>
      </c>
      <c r="O45" s="22">
        <f t="shared" si="20"/>
        <v>11605827.847578105</v>
      </c>
      <c r="P45" s="22">
        <f t="shared" si="20"/>
        <v>18168448.402778324</v>
      </c>
      <c r="S45" s="27">
        <v>18168448.402778327</v>
      </c>
    </row>
    <row r="46" spans="1:19" s="3" customFormat="1" x14ac:dyDescent="0.25">
      <c r="A46" s="11"/>
      <c r="B46" s="12"/>
      <c r="C46" s="64" t="s">
        <v>46</v>
      </c>
      <c r="D46" s="6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30">
        <f>((1+(0.06/12))^10)*P45-P45</f>
        <v>929136.85029434785</v>
      </c>
      <c r="S46" s="27">
        <v>929136.85029434785</v>
      </c>
    </row>
    <row r="47" spans="1:19" s="3" customFormat="1" x14ac:dyDescent="0.25">
      <c r="A47" s="11"/>
      <c r="B47" s="12"/>
      <c r="C47" s="64" t="s">
        <v>47</v>
      </c>
      <c r="D47" s="6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>
        <f>P45+P46</f>
        <v>19097585.253072672</v>
      </c>
      <c r="S47" s="27">
        <v>19097585.253072675</v>
      </c>
    </row>
    <row r="48" spans="1:19" s="3" customFormat="1" x14ac:dyDescent="0.25">
      <c r="A48" s="11"/>
      <c r="B48" s="12"/>
      <c r="C48" s="64" t="s">
        <v>48</v>
      </c>
      <c r="D48" s="6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0">
        <v>28339552.711091038</v>
      </c>
      <c r="S48" s="27">
        <v>28339552.711091038</v>
      </c>
    </row>
    <row r="49" spans="1:20" s="69" customFormat="1" x14ac:dyDescent="0.25">
      <c r="A49" s="11">
        <f>+MAX($A$1:A45)+1</f>
        <v>35</v>
      </c>
      <c r="B49" s="65"/>
      <c r="C49" s="66" t="s">
        <v>49</v>
      </c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>
        <f>P47-P48</f>
        <v>-9241967.4580183662</v>
      </c>
      <c r="S49" s="27">
        <v>-9241967.4580183625</v>
      </c>
      <c r="T49" s="26"/>
    </row>
    <row r="50" spans="1:20" s="3" customFormat="1" x14ac:dyDescent="0.25">
      <c r="A50" s="11"/>
      <c r="B5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26"/>
      <c r="R50" s="26"/>
      <c r="S50" s="32"/>
    </row>
    <row r="51" spans="1:20" s="3" customFormat="1" ht="20.25" customHeight="1" x14ac:dyDescent="0.25">
      <c r="A51" s="11"/>
      <c r="B51"/>
      <c r="C51" s="72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S51" s="32"/>
    </row>
    <row r="52" spans="1:20" s="76" customFormat="1" x14ac:dyDescent="0.25">
      <c r="A52" s="11">
        <f>+MAX($A$1:A51)+1</f>
        <v>36</v>
      </c>
      <c r="B52"/>
      <c r="C52" s="74" t="s">
        <v>50</v>
      </c>
      <c r="D52" s="74"/>
      <c r="E52"/>
      <c r="F52"/>
      <c r="G52"/>
      <c r="H52"/>
      <c r="I52"/>
      <c r="J52"/>
      <c r="K52"/>
      <c r="L52"/>
      <c r="M52"/>
      <c r="N52"/>
      <c r="O52"/>
      <c r="P52"/>
      <c r="Q52" s="3"/>
      <c r="R52" s="3"/>
      <c r="S52" s="75"/>
    </row>
    <row r="53" spans="1:20" s="76" customFormat="1" x14ac:dyDescent="0.25">
      <c r="A53" s="11">
        <f>+MAX($A$1:A52)+1</f>
        <v>37</v>
      </c>
      <c r="B53"/>
      <c r="C53" s="77" t="s">
        <v>51</v>
      </c>
      <c r="D53" s="77"/>
      <c r="E53"/>
      <c r="F53"/>
      <c r="G53"/>
      <c r="H53"/>
      <c r="I53"/>
      <c r="J53"/>
      <c r="K53"/>
      <c r="L53"/>
      <c r="M53"/>
      <c r="N53"/>
      <c r="O53"/>
      <c r="P53"/>
      <c r="Q53" s="3"/>
      <c r="R53" s="3"/>
      <c r="S53" s="75"/>
    </row>
    <row r="54" spans="1:20" s="76" customFormat="1" x14ac:dyDescent="0.25">
      <c r="A54" s="11">
        <f>+MAX($A$1:A53)+1</f>
        <v>38</v>
      </c>
      <c r="B54"/>
      <c r="C54" s="2" t="s">
        <v>52</v>
      </c>
      <c r="D54" s="2"/>
      <c r="E54"/>
      <c r="F54"/>
      <c r="G54"/>
      <c r="H54"/>
      <c r="I54"/>
      <c r="J54"/>
      <c r="K54"/>
      <c r="L54"/>
      <c r="M54"/>
      <c r="N54"/>
      <c r="O54"/>
      <c r="P54"/>
      <c r="Q54" s="3"/>
      <c r="R54" s="3"/>
      <c r="S54" s="75"/>
    </row>
    <row r="55" spans="1:20" s="76" customFormat="1" x14ac:dyDescent="0.25">
      <c r="A55" s="11">
        <f>+MAX($A$1:A54)+1</f>
        <v>39</v>
      </c>
      <c r="B55"/>
      <c r="C55" s="2" t="s">
        <v>53</v>
      </c>
      <c r="D55" s="2"/>
      <c r="E55"/>
      <c r="F55"/>
      <c r="G55"/>
      <c r="H55"/>
      <c r="I55"/>
      <c r="J55"/>
      <c r="K55"/>
      <c r="L55"/>
      <c r="M55"/>
      <c r="N55"/>
      <c r="O55"/>
      <c r="P55"/>
      <c r="Q55" s="3"/>
      <c r="R55" s="3"/>
      <c r="S55" s="75"/>
    </row>
    <row r="270" spans="4:20" x14ac:dyDescent="0.25">
      <c r="D270" s="7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23"/>
      <c r="T270" s="12"/>
    </row>
    <row r="271" spans="4:20" x14ac:dyDescent="0.25">
      <c r="D271" s="7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23"/>
      <c r="T271" s="12"/>
    </row>
    <row r="272" spans="4:20" x14ac:dyDescent="0.25">
      <c r="D272" s="7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23"/>
      <c r="T272" s="12"/>
    </row>
    <row r="273" spans="4:20" x14ac:dyDescent="0.25">
      <c r="D273" s="7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23"/>
      <c r="T273" s="12"/>
    </row>
    <row r="274" spans="4:20" x14ac:dyDescent="0.25">
      <c r="D274" s="7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23"/>
      <c r="T274" s="12"/>
    </row>
    <row r="275" spans="4:20" x14ac:dyDescent="0.25">
      <c r="D275" s="7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23"/>
      <c r="T275" s="12"/>
    </row>
    <row r="276" spans="4:20" x14ac:dyDescent="0.25">
      <c r="D276" s="7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23"/>
      <c r="T276" s="12"/>
    </row>
    <row r="277" spans="4:20" x14ac:dyDescent="0.25">
      <c r="D277" s="7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23"/>
      <c r="T277" s="12"/>
    </row>
    <row r="278" spans="4:20" x14ac:dyDescent="0.25">
      <c r="D278" s="7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23"/>
      <c r="T278" s="12"/>
    </row>
    <row r="279" spans="4:20" x14ac:dyDescent="0.25">
      <c r="D279" s="7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23"/>
      <c r="T279" s="12"/>
    </row>
    <row r="280" spans="4:20" x14ac:dyDescent="0.25">
      <c r="D280" s="7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23"/>
      <c r="T280" s="12"/>
    </row>
    <row r="281" spans="4:20" x14ac:dyDescent="0.25">
      <c r="D281" s="7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23"/>
      <c r="T281" s="12"/>
    </row>
    <row r="282" spans="4:20" x14ac:dyDescent="0.25">
      <c r="D282" s="7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23"/>
      <c r="T282" s="12"/>
    </row>
    <row r="283" spans="4:20" x14ac:dyDescent="0.25">
      <c r="D283" s="7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23"/>
      <c r="T283" s="12"/>
    </row>
    <row r="284" spans="4:20" x14ac:dyDescent="0.25">
      <c r="D284" s="7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23"/>
      <c r="T284" s="12"/>
    </row>
    <row r="285" spans="4:20" x14ac:dyDescent="0.25">
      <c r="D285" s="7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23"/>
      <c r="T285" s="12"/>
    </row>
    <row r="286" spans="4:20" x14ac:dyDescent="0.25">
      <c r="D286" s="7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23"/>
      <c r="T286" s="12"/>
    </row>
    <row r="287" spans="4:20" x14ac:dyDescent="0.25">
      <c r="D287" s="7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23"/>
      <c r="T287" s="12"/>
    </row>
    <row r="288" spans="4:20" x14ac:dyDescent="0.25">
      <c r="D288" s="7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23"/>
      <c r="T288" s="12"/>
    </row>
    <row r="289" spans="1:20" x14ac:dyDescent="0.25">
      <c r="D289" s="7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23"/>
      <c r="T289" s="12"/>
    </row>
    <row r="290" spans="1:20" s="3" customFormat="1" x14ac:dyDescent="0.25">
      <c r="A290" s="5"/>
      <c r="B290"/>
      <c r="C290" s="2"/>
      <c r="D290" s="7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23"/>
      <c r="T290" s="12"/>
    </row>
    <row r="291" spans="1:20" x14ac:dyDescent="0.25">
      <c r="D291" s="7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23"/>
      <c r="T291" s="12"/>
    </row>
    <row r="292" spans="1:20" x14ac:dyDescent="0.25">
      <c r="D292" s="7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23"/>
      <c r="T292" s="12"/>
    </row>
    <row r="293" spans="1:20" x14ac:dyDescent="0.25">
      <c r="D293" s="7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23"/>
      <c r="T293" s="12"/>
    </row>
    <row r="294" spans="1:20" x14ac:dyDescent="0.25">
      <c r="D294" s="7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23"/>
      <c r="T294" s="12"/>
    </row>
    <row r="295" spans="1:20" x14ac:dyDescent="0.25">
      <c r="D295" s="7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23"/>
      <c r="T295" s="12"/>
    </row>
    <row r="296" spans="1:20" x14ac:dyDescent="0.25">
      <c r="D296" s="7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23"/>
      <c r="T296" s="12"/>
    </row>
    <row r="297" spans="1:20" x14ac:dyDescent="0.25">
      <c r="D297" s="7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23"/>
      <c r="T297" s="12"/>
    </row>
    <row r="298" spans="1:20" x14ac:dyDescent="0.25">
      <c r="D298" s="7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23"/>
      <c r="T298" s="12"/>
    </row>
    <row r="299" spans="1:20" x14ac:dyDescent="0.25">
      <c r="D299" s="7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23"/>
      <c r="T299" s="12"/>
    </row>
    <row r="300" spans="1:20" x14ac:dyDescent="0.25">
      <c r="D300" s="7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23"/>
      <c r="T300" s="12"/>
    </row>
    <row r="301" spans="1:20" x14ac:dyDescent="0.25">
      <c r="D301" s="7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23"/>
      <c r="T301" s="12"/>
    </row>
    <row r="302" spans="1:20" x14ac:dyDescent="0.25">
      <c r="D302" s="7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23"/>
      <c r="T302" s="12"/>
    </row>
    <row r="303" spans="1:20" x14ac:dyDescent="0.25">
      <c r="D303" s="7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23"/>
      <c r="T303" s="12"/>
    </row>
    <row r="304" spans="1:20" x14ac:dyDescent="0.25">
      <c r="D304" s="7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23"/>
      <c r="T304" s="12"/>
    </row>
    <row r="305" spans="4:20" x14ac:dyDescent="0.25">
      <c r="D305" s="7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23"/>
      <c r="T305" s="12"/>
    </row>
    <row r="306" spans="4:20" x14ac:dyDescent="0.25">
      <c r="D306" s="7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23"/>
      <c r="T306" s="12"/>
    </row>
    <row r="307" spans="4:20" x14ac:dyDescent="0.25">
      <c r="D307" s="7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23"/>
      <c r="T307" s="12"/>
    </row>
    <row r="308" spans="4:20" x14ac:dyDescent="0.25">
      <c r="D308" s="7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23"/>
      <c r="T308" s="12"/>
    </row>
    <row r="309" spans="4:20" x14ac:dyDescent="0.25">
      <c r="D309" s="7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23"/>
      <c r="T309" s="12"/>
    </row>
    <row r="310" spans="4:20" x14ac:dyDescent="0.25">
      <c r="D310" s="79"/>
      <c r="E310" s="80"/>
      <c r="F310" s="80"/>
      <c r="G310" s="81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23"/>
      <c r="T310" s="12"/>
    </row>
    <row r="311" spans="4:20" x14ac:dyDescent="0.25">
      <c r="D311" s="79"/>
      <c r="E311" s="80"/>
      <c r="F311" s="80"/>
      <c r="G311" s="81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23"/>
      <c r="T311" s="12"/>
    </row>
    <row r="312" spans="4:20" x14ac:dyDescent="0.25">
      <c r="D312" s="79"/>
      <c r="E312" s="80"/>
      <c r="F312" s="80"/>
      <c r="G312" s="81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23"/>
      <c r="T312" s="12"/>
    </row>
    <row r="313" spans="4:20" x14ac:dyDescent="0.25">
      <c r="D313" s="7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23"/>
      <c r="T313" s="12"/>
    </row>
    <row r="314" spans="4:20" x14ac:dyDescent="0.25">
      <c r="D314" s="7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23"/>
      <c r="T314" s="12"/>
    </row>
    <row r="315" spans="4:20" x14ac:dyDescent="0.25">
      <c r="D315" s="7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23"/>
      <c r="T315" s="12"/>
    </row>
    <row r="316" spans="4:20" x14ac:dyDescent="0.25">
      <c r="D316" s="7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23"/>
      <c r="T316" s="12"/>
    </row>
    <row r="317" spans="4:20" x14ac:dyDescent="0.25">
      <c r="D317" s="7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23"/>
      <c r="T317" s="12"/>
    </row>
    <row r="318" spans="4:20" x14ac:dyDescent="0.25">
      <c r="D318" s="7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23"/>
      <c r="T318" s="12"/>
    </row>
    <row r="319" spans="4:20" x14ac:dyDescent="0.25">
      <c r="D319" s="7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23"/>
      <c r="T319" s="12"/>
    </row>
    <row r="320" spans="4:20" x14ac:dyDescent="0.25">
      <c r="D320" s="7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23"/>
      <c r="T320" s="12"/>
    </row>
    <row r="321" spans="4:20" x14ac:dyDescent="0.25">
      <c r="D321" s="7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23"/>
      <c r="T321" s="12"/>
    </row>
  </sheetData>
  <pageMargins left="0" right="0" top="0.5" bottom="0.5" header="0.3" footer="0.3"/>
  <pageSetup scale="43" orientation="landscape" r:id="rId1"/>
  <headerFooter>
    <oddHeader>&amp;R&amp;14DPU Exhibit 1.3
14-035-31
2014 EBA  Audit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DPU Ex 1.3_DPU EBA Summary</vt:lpstr>
      <vt:lpstr>'DPU Ex 1.3_DPU EBA Summary'!Print_Area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MCroft</dc:creator>
  <cp:lastModifiedBy>laurieharris</cp:lastModifiedBy>
  <cp:lastPrinted>2014-07-29T17:16:52Z</cp:lastPrinted>
  <dcterms:created xsi:type="dcterms:W3CDTF">2014-07-28T21:42:56Z</dcterms:created>
  <dcterms:modified xsi:type="dcterms:W3CDTF">2014-07-30T16:27:21Z</dcterms:modified>
</cp:coreProperties>
</file>