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40\"/>
    </mc:Choice>
  </mc:AlternateContent>
  <bookViews>
    <workbookView xWindow="-30" yWindow="0" windowWidth="11835" windowHeight="9585"/>
  </bookViews>
  <sheets>
    <sheet name="Monthly NPV" sheetId="1" r:id="rId1"/>
  </sheets>
  <externalReferences>
    <externalReference r:id="rId2"/>
  </externalReferences>
  <definedNames>
    <definedName name="_2024_CCCT">'[1]Table 1'!$I$17</definedName>
    <definedName name="_Order1" hidden="1">255</definedName>
    <definedName name="_Order2" hidden="1">0</definedName>
    <definedName name="Discount_Rate">'[1]Table 1'!$I$35</definedName>
    <definedName name="_xlnm.Print_Area" localSheetId="0">'Monthly NPV'!$A$1:$H$264</definedName>
    <definedName name="Study_Cap_Adj">'[1]Table 1'!$I$8</definedName>
    <definedName name="Study_CF">'Monthly NPV'!$M$5</definedName>
    <definedName name="Study_MW">'Monthly NPV'!$M$4</definedName>
    <definedName name="Study_Name">'Monthly NPV'!$M$2</definedName>
  </definedNames>
  <calcPr calcId="152511" calcOnSave="0"/>
</workbook>
</file>

<file path=xl/calcChain.xml><?xml version="1.0" encoding="utf-8"?>
<calcChain xmlns="http://schemas.openxmlformats.org/spreadsheetml/2006/main">
  <c r="T16" i="1" l="1"/>
  <c r="R20" i="1"/>
  <c r="T20" i="1" s="1"/>
  <c r="R18" i="1"/>
  <c r="T18" i="1" s="1"/>
  <c r="R15" i="1"/>
  <c r="T15" i="1" s="1"/>
  <c r="R13" i="1"/>
  <c r="T13" i="1" s="1"/>
  <c r="R11" i="1"/>
  <c r="T11" i="1" s="1"/>
  <c r="S11" i="1"/>
  <c r="U11" i="1" s="1"/>
  <c r="R12" i="1"/>
  <c r="T12" i="1" s="1"/>
  <c r="R14" i="1"/>
  <c r="T14" i="1" s="1"/>
  <c r="R16" i="1"/>
  <c r="R17" i="1"/>
  <c r="T17" i="1" s="1"/>
  <c r="R19" i="1"/>
  <c r="T19" i="1" s="1"/>
  <c r="R21" i="1"/>
  <c r="T21" i="1" s="1"/>
  <c r="R10" i="1"/>
  <c r="R23" i="1" l="1"/>
  <c r="S23" i="1" s="1"/>
  <c r="T10" i="1"/>
  <c r="I131" i="1"/>
  <c r="I23" i="1"/>
  <c r="I35" i="1" s="1"/>
  <c r="I12" i="1"/>
  <c r="I13" i="1" s="1"/>
  <c r="B12" i="1"/>
  <c r="J11" i="1"/>
  <c r="K7" i="1"/>
  <c r="B6" i="1"/>
  <c r="I143" i="1" l="1"/>
  <c r="I132" i="1"/>
  <c r="I24" i="1"/>
  <c r="C252" i="1"/>
  <c r="E12" i="1"/>
  <c r="G12" i="1" s="1"/>
  <c r="B13" i="1"/>
  <c r="J12" i="1"/>
  <c r="C251" i="1"/>
  <c r="I155" i="1"/>
  <c r="I47" i="1"/>
  <c r="F251" i="1"/>
  <c r="K11" i="1"/>
  <c r="E11" i="1"/>
  <c r="K12" i="1"/>
  <c r="F252" i="1"/>
  <c r="I25" i="1"/>
  <c r="I14" i="1"/>
  <c r="I133" i="1"/>
  <c r="V11" i="1" l="1"/>
  <c r="P12" i="1"/>
  <c r="I36" i="1"/>
  <c r="I144" i="1"/>
  <c r="G11" i="1"/>
  <c r="E251" i="1"/>
  <c r="G251" i="1"/>
  <c r="I26" i="1"/>
  <c r="I15" i="1"/>
  <c r="I134" i="1"/>
  <c r="F253" i="1"/>
  <c r="K13" i="1"/>
  <c r="I37" i="1"/>
  <c r="I145" i="1"/>
  <c r="G252" i="1"/>
  <c r="E252" i="1"/>
  <c r="I167" i="1"/>
  <c r="I59" i="1"/>
  <c r="J13" i="1"/>
  <c r="B14" i="1"/>
  <c r="F254" i="1"/>
  <c r="V10" i="1" l="1"/>
  <c r="P11" i="1"/>
  <c r="I156" i="1"/>
  <c r="I48" i="1"/>
  <c r="J14" i="1"/>
  <c r="E14" i="1" s="1"/>
  <c r="G14" i="1" s="1"/>
  <c r="B15" i="1"/>
  <c r="E253" i="1"/>
  <c r="G253" i="1"/>
  <c r="I179" i="1"/>
  <c r="I71" i="1"/>
  <c r="I157" i="1"/>
  <c r="I49" i="1"/>
  <c r="C253" i="1"/>
  <c r="E13" i="1"/>
  <c r="I27" i="1"/>
  <c r="I135" i="1"/>
  <c r="I16" i="1"/>
  <c r="C254" i="1"/>
  <c r="E254" i="1"/>
  <c r="G254" i="1"/>
  <c r="I38" i="1"/>
  <c r="I146" i="1"/>
  <c r="K14" i="1"/>
  <c r="V13" i="1" l="1"/>
  <c r="P14" i="1"/>
  <c r="I168" i="1"/>
  <c r="I60" i="1"/>
  <c r="I39" i="1"/>
  <c r="I147" i="1"/>
  <c r="I158" i="1"/>
  <c r="I50" i="1"/>
  <c r="F255" i="1"/>
  <c r="K15" i="1"/>
  <c r="I28" i="1"/>
  <c r="I136" i="1"/>
  <c r="I17" i="1"/>
  <c r="G13" i="1"/>
  <c r="I191" i="1"/>
  <c r="I83" i="1"/>
  <c r="B16" i="1"/>
  <c r="J15" i="1"/>
  <c r="I169" i="1"/>
  <c r="I61" i="1"/>
  <c r="V12" i="1" l="1"/>
  <c r="P13" i="1"/>
  <c r="I180" i="1"/>
  <c r="I72" i="1"/>
  <c r="I181" i="1"/>
  <c r="I73" i="1"/>
  <c r="C255" i="1"/>
  <c r="E15" i="1"/>
  <c r="I203" i="1"/>
  <c r="I95" i="1"/>
  <c r="I40" i="1"/>
  <c r="I148" i="1"/>
  <c r="I170" i="1"/>
  <c r="I62" i="1"/>
  <c r="F256" i="1"/>
  <c r="K16" i="1"/>
  <c r="I159" i="1"/>
  <c r="I51" i="1"/>
  <c r="B17" i="1"/>
  <c r="J16" i="1"/>
  <c r="I29" i="1"/>
  <c r="I18" i="1"/>
  <c r="I137" i="1"/>
  <c r="G255" i="1"/>
  <c r="E255" i="1"/>
  <c r="I84" i="1" l="1"/>
  <c r="I192" i="1"/>
  <c r="F257" i="1"/>
  <c r="K17" i="1"/>
  <c r="I171" i="1"/>
  <c r="I63" i="1"/>
  <c r="C256" i="1"/>
  <c r="E16" i="1"/>
  <c r="G16" i="1" s="1"/>
  <c r="I215" i="1"/>
  <c r="I107" i="1"/>
  <c r="I30" i="1"/>
  <c r="I19" i="1"/>
  <c r="I138" i="1"/>
  <c r="J17" i="1"/>
  <c r="B18" i="1"/>
  <c r="G256" i="1"/>
  <c r="E256" i="1"/>
  <c r="I193" i="1"/>
  <c r="I85" i="1"/>
  <c r="I149" i="1"/>
  <c r="I41" i="1"/>
  <c r="I182" i="1"/>
  <c r="I74" i="1"/>
  <c r="I52" i="1"/>
  <c r="I160" i="1"/>
  <c r="G15" i="1"/>
  <c r="V15" i="1" l="1"/>
  <c r="P16" i="1"/>
  <c r="V14" i="1"/>
  <c r="P15" i="1"/>
  <c r="I204" i="1"/>
  <c r="I96" i="1"/>
  <c r="I31" i="1"/>
  <c r="I139" i="1"/>
  <c r="I20" i="1"/>
  <c r="G257" i="1"/>
  <c r="E257" i="1"/>
  <c r="I194" i="1"/>
  <c r="I86" i="1"/>
  <c r="I161" i="1"/>
  <c r="I53" i="1"/>
  <c r="I205" i="1"/>
  <c r="I97" i="1"/>
  <c r="J18" i="1"/>
  <c r="B19" i="1"/>
  <c r="I150" i="1"/>
  <c r="I42" i="1"/>
  <c r="C257" i="1"/>
  <c r="E17" i="1"/>
  <c r="F258" i="1"/>
  <c r="K18" i="1"/>
  <c r="I64" i="1"/>
  <c r="I172" i="1"/>
  <c r="I227" i="1"/>
  <c r="I119" i="1"/>
  <c r="I183" i="1"/>
  <c r="I75" i="1"/>
  <c r="I108" i="1" l="1"/>
  <c r="I216" i="1"/>
  <c r="E258" i="1"/>
  <c r="G258" i="1"/>
  <c r="I173" i="1"/>
  <c r="I65" i="1"/>
  <c r="I151" i="1"/>
  <c r="I43" i="1"/>
  <c r="B20" i="1"/>
  <c r="J19" i="1"/>
  <c r="I217" i="1"/>
  <c r="I109" i="1"/>
  <c r="F259" i="1"/>
  <c r="K19" i="1"/>
  <c r="I195" i="1"/>
  <c r="I87" i="1"/>
  <c r="I239" i="1"/>
  <c r="C258" i="1"/>
  <c r="E18" i="1"/>
  <c r="G18" i="1" s="1"/>
  <c r="G17" i="1"/>
  <c r="I32" i="1"/>
  <c r="I140" i="1"/>
  <c r="I21" i="1"/>
  <c r="I76" i="1"/>
  <c r="I184" i="1"/>
  <c r="I162" i="1"/>
  <c r="I54" i="1"/>
  <c r="I206" i="1"/>
  <c r="I98" i="1"/>
  <c r="V16" i="1" l="1"/>
  <c r="P17" i="1"/>
  <c r="V17" i="1"/>
  <c r="P18" i="1"/>
  <c r="I120" i="1"/>
  <c r="I240" i="1" s="1"/>
  <c r="I228" i="1"/>
  <c r="I218" i="1"/>
  <c r="I110" i="1"/>
  <c r="I44" i="1"/>
  <c r="I152" i="1"/>
  <c r="E259" i="1"/>
  <c r="G259" i="1"/>
  <c r="I185" i="1"/>
  <c r="I77" i="1"/>
  <c r="F260" i="1"/>
  <c r="K20" i="1"/>
  <c r="I207" i="1"/>
  <c r="I99" i="1"/>
  <c r="C259" i="1"/>
  <c r="E19" i="1"/>
  <c r="G19" i="1" s="1"/>
  <c r="I174" i="1"/>
  <c r="I66" i="1"/>
  <c r="I196" i="1"/>
  <c r="I88" i="1"/>
  <c r="I33" i="1"/>
  <c r="I22" i="1"/>
  <c r="I141" i="1"/>
  <c r="B21" i="1"/>
  <c r="J20" i="1"/>
  <c r="I163" i="1"/>
  <c r="I55" i="1"/>
  <c r="I229" i="1"/>
  <c r="I121" i="1"/>
  <c r="V18" i="1" l="1"/>
  <c r="P19" i="1"/>
  <c r="I230" i="1"/>
  <c r="I122" i="1"/>
  <c r="I175" i="1"/>
  <c r="I67" i="1"/>
  <c r="I208" i="1"/>
  <c r="I100" i="1"/>
  <c r="I219" i="1"/>
  <c r="I111" i="1"/>
  <c r="I197" i="1"/>
  <c r="I89" i="1"/>
  <c r="I241" i="1"/>
  <c r="I153" i="1"/>
  <c r="I45" i="1"/>
  <c r="J21" i="1"/>
  <c r="B22" i="1"/>
  <c r="F261" i="1"/>
  <c r="K21" i="1"/>
  <c r="I186" i="1"/>
  <c r="I78" i="1"/>
  <c r="C260" i="1"/>
  <c r="E20" i="1"/>
  <c r="G20" i="1" s="1"/>
  <c r="I34" i="1"/>
  <c r="I142" i="1"/>
  <c r="G260" i="1"/>
  <c r="E260" i="1"/>
  <c r="I56" i="1"/>
  <c r="I164" i="1"/>
  <c r="V19" i="1" l="1"/>
  <c r="P20" i="1"/>
  <c r="F262" i="1"/>
  <c r="K22" i="1"/>
  <c r="K3" i="1" s="1"/>
  <c r="I198" i="1"/>
  <c r="I90" i="1"/>
  <c r="I209" i="1"/>
  <c r="I101" i="1"/>
  <c r="I220" i="1"/>
  <c r="I112" i="1"/>
  <c r="I187" i="1"/>
  <c r="I79" i="1"/>
  <c r="I154" i="1"/>
  <c r="I46" i="1"/>
  <c r="G261" i="1"/>
  <c r="E261" i="1"/>
  <c r="I68" i="1"/>
  <c r="I176" i="1"/>
  <c r="C261" i="1"/>
  <c r="E21" i="1"/>
  <c r="G21" i="1" s="1"/>
  <c r="J22" i="1"/>
  <c r="B23" i="1"/>
  <c r="I165" i="1"/>
  <c r="I57" i="1"/>
  <c r="I231" i="1"/>
  <c r="I123" i="1"/>
  <c r="I242" i="1"/>
  <c r="V20" i="1" l="1"/>
  <c r="P21" i="1"/>
  <c r="B24" i="1"/>
  <c r="J23" i="1"/>
  <c r="E23" i="1" s="1"/>
  <c r="G23" i="1" s="1"/>
  <c r="P23" i="1" s="1"/>
  <c r="I210" i="1"/>
  <c r="I102" i="1"/>
  <c r="C262" i="1"/>
  <c r="E22" i="1"/>
  <c r="G22" i="1" s="1"/>
  <c r="I177" i="1"/>
  <c r="I69" i="1"/>
  <c r="I166" i="1"/>
  <c r="I58" i="1"/>
  <c r="I232" i="1"/>
  <c r="I124" i="1"/>
  <c r="I221" i="1"/>
  <c r="I113" i="1"/>
  <c r="I199" i="1"/>
  <c r="I91" i="1"/>
  <c r="I243" i="1"/>
  <c r="I80" i="1"/>
  <c r="I188" i="1"/>
  <c r="K4" i="1"/>
  <c r="B3" i="1" s="1"/>
  <c r="E262" i="1"/>
  <c r="G262" i="1"/>
  <c r="V21" i="1" l="1"/>
  <c r="P22" i="1"/>
  <c r="I178" i="1"/>
  <c r="I70" i="1"/>
  <c r="I200" i="1"/>
  <c r="I92" i="1"/>
  <c r="I233" i="1"/>
  <c r="I125" i="1"/>
  <c r="I244" i="1"/>
  <c r="I222" i="1"/>
  <c r="I114" i="1"/>
  <c r="I189" i="1"/>
  <c r="I81" i="1"/>
  <c r="I211" i="1"/>
  <c r="I103" i="1"/>
  <c r="B25" i="1"/>
  <c r="J24" i="1"/>
  <c r="E24" i="1" s="1"/>
  <c r="G24" i="1" s="1"/>
  <c r="P24" i="1" s="1"/>
  <c r="B26" i="1" l="1"/>
  <c r="J25" i="1"/>
  <c r="E25" i="1" s="1"/>
  <c r="G25" i="1" s="1"/>
  <c r="P25" i="1" s="1"/>
  <c r="I115" i="1"/>
  <c r="I223" i="1"/>
  <c r="I190" i="1"/>
  <c r="I82" i="1"/>
  <c r="I245" i="1"/>
  <c r="I212" i="1"/>
  <c r="I104" i="1"/>
  <c r="I201" i="1"/>
  <c r="I93" i="1"/>
  <c r="I234" i="1"/>
  <c r="I126" i="1"/>
  <c r="I213" i="1" l="1"/>
  <c r="I105" i="1"/>
  <c r="I224" i="1"/>
  <c r="I116" i="1"/>
  <c r="I235" i="1"/>
  <c r="I127" i="1"/>
  <c r="I246" i="1"/>
  <c r="M5" i="1"/>
  <c r="D10" i="1"/>
  <c r="G10" i="1" s="1"/>
  <c r="I202" i="1"/>
  <c r="I94" i="1"/>
  <c r="B27" i="1"/>
  <c r="J26" i="1"/>
  <c r="I214" i="1" l="1"/>
  <c r="I106" i="1"/>
  <c r="E26" i="1"/>
  <c r="B28" i="1"/>
  <c r="J27" i="1"/>
  <c r="E27" i="1" s="1"/>
  <c r="G27" i="1" s="1"/>
  <c r="P27" i="1" s="1"/>
  <c r="I225" i="1"/>
  <c r="I117" i="1"/>
  <c r="I247" i="1"/>
  <c r="I236" i="1"/>
  <c r="I128" i="1"/>
  <c r="I237" i="1" l="1"/>
  <c r="I129" i="1"/>
  <c r="B29" i="1"/>
  <c r="J28" i="1"/>
  <c r="E28" i="1" s="1"/>
  <c r="G28" i="1" s="1"/>
  <c r="P28" i="1" s="1"/>
  <c r="I248" i="1"/>
  <c r="G26" i="1"/>
  <c r="P26" i="1" s="1"/>
  <c r="I226" i="1"/>
  <c r="I118" i="1"/>
  <c r="I238" i="1" l="1"/>
  <c r="I130" i="1"/>
  <c r="I249" i="1"/>
  <c r="B30" i="1"/>
  <c r="J29" i="1"/>
  <c r="E29" i="1" s="1"/>
  <c r="I250" i="1" l="1"/>
  <c r="G29" i="1"/>
  <c r="P29" i="1" s="1"/>
  <c r="B31" i="1"/>
  <c r="J30" i="1"/>
  <c r="E30" i="1" s="1"/>
  <c r="G30" i="1" s="1"/>
  <c r="P30" i="1" s="1"/>
  <c r="B32" i="1" l="1"/>
  <c r="J31" i="1"/>
  <c r="E31" i="1" s="1"/>
  <c r="G31" i="1" s="1"/>
  <c r="P31" i="1" s="1"/>
  <c r="F7" i="1"/>
  <c r="B33" i="1" l="1"/>
  <c r="J32" i="1"/>
  <c r="E32" i="1" s="1"/>
  <c r="G32" i="1" s="1"/>
  <c r="P32" i="1" s="1"/>
  <c r="C7" i="1"/>
  <c r="B34" i="1" l="1"/>
  <c r="J33" i="1"/>
  <c r="E33" i="1" s="1"/>
  <c r="G33" i="1" s="1"/>
  <c r="P33" i="1" s="1"/>
  <c r="B35" i="1" l="1"/>
  <c r="J34" i="1"/>
  <c r="E34" i="1" s="1"/>
  <c r="G34" i="1" s="1"/>
  <c r="P34" i="1" s="1"/>
  <c r="B36" i="1" l="1"/>
  <c r="J35" i="1"/>
  <c r="E35" i="1" s="1"/>
  <c r="G35" i="1" s="1"/>
  <c r="P35" i="1" s="1"/>
  <c r="B37" i="1" l="1"/>
  <c r="J36" i="1"/>
  <c r="E36" i="1" s="1"/>
  <c r="G36" i="1" s="1"/>
  <c r="P36" i="1" s="1"/>
  <c r="B38" i="1" l="1"/>
  <c r="J37" i="1"/>
  <c r="E37" i="1" s="1"/>
  <c r="G37" i="1" s="1"/>
  <c r="P37" i="1" s="1"/>
  <c r="B39" i="1" l="1"/>
  <c r="J38" i="1"/>
  <c r="E38" i="1" s="1"/>
  <c r="G38" i="1" s="1"/>
  <c r="P38" i="1" s="1"/>
  <c r="J39" i="1" l="1"/>
  <c r="E39" i="1" s="1"/>
  <c r="G39" i="1" s="1"/>
  <c r="P39" i="1" s="1"/>
  <c r="B40" i="1"/>
  <c r="J40" i="1" l="1"/>
  <c r="E40" i="1" s="1"/>
  <c r="G40" i="1" s="1"/>
  <c r="P40" i="1" s="1"/>
  <c r="B41" i="1"/>
  <c r="B42" i="1" l="1"/>
  <c r="J41" i="1"/>
  <c r="E41" i="1" s="1"/>
  <c r="G41" i="1" s="1"/>
  <c r="P41" i="1" s="1"/>
  <c r="B43" i="1" l="1"/>
  <c r="J42" i="1"/>
  <c r="E42" i="1" s="1"/>
  <c r="G42" i="1" s="1"/>
  <c r="P42" i="1" s="1"/>
  <c r="B44" i="1" l="1"/>
  <c r="J43" i="1"/>
  <c r="E43" i="1" s="1"/>
  <c r="G43" i="1" s="1"/>
  <c r="P43" i="1" s="1"/>
  <c r="J44" i="1" l="1"/>
  <c r="E44" i="1" s="1"/>
  <c r="G44" i="1" s="1"/>
  <c r="P44" i="1" s="1"/>
  <c r="B45" i="1"/>
  <c r="J45" i="1" l="1"/>
  <c r="E45" i="1" s="1"/>
  <c r="G45" i="1" s="1"/>
  <c r="P45" i="1" s="1"/>
  <c r="B46" i="1"/>
  <c r="J46" i="1" l="1"/>
  <c r="E46" i="1" s="1"/>
  <c r="G46" i="1" s="1"/>
  <c r="P46" i="1" s="1"/>
  <c r="B47" i="1"/>
  <c r="J47" i="1" l="1"/>
  <c r="E47" i="1" s="1"/>
  <c r="G47" i="1" s="1"/>
  <c r="P47" i="1" s="1"/>
  <c r="B48" i="1"/>
  <c r="J48" i="1" l="1"/>
  <c r="E48" i="1" s="1"/>
  <c r="G48" i="1" s="1"/>
  <c r="P48" i="1" s="1"/>
  <c r="B49" i="1"/>
  <c r="J49" i="1" l="1"/>
  <c r="E49" i="1" s="1"/>
  <c r="G49" i="1" s="1"/>
  <c r="P49" i="1" s="1"/>
  <c r="B50" i="1"/>
  <c r="J50" i="1" l="1"/>
  <c r="E50" i="1" s="1"/>
  <c r="G50" i="1" s="1"/>
  <c r="P50" i="1" s="1"/>
  <c r="B51" i="1"/>
  <c r="J51" i="1" l="1"/>
  <c r="E51" i="1" s="1"/>
  <c r="G51" i="1" s="1"/>
  <c r="P51" i="1" s="1"/>
  <c r="B52" i="1"/>
  <c r="J52" i="1" l="1"/>
  <c r="E52" i="1" s="1"/>
  <c r="G52" i="1" s="1"/>
  <c r="P52" i="1" s="1"/>
  <c r="B53" i="1"/>
  <c r="J53" i="1" l="1"/>
  <c r="E53" i="1" s="1"/>
  <c r="G53" i="1" s="1"/>
  <c r="P53" i="1" s="1"/>
  <c r="B54" i="1"/>
  <c r="J54" i="1" l="1"/>
  <c r="E54" i="1" s="1"/>
  <c r="G54" i="1" s="1"/>
  <c r="P54" i="1" s="1"/>
  <c r="B55" i="1"/>
  <c r="J55" i="1" l="1"/>
  <c r="E55" i="1" s="1"/>
  <c r="G55" i="1" s="1"/>
  <c r="P55" i="1" s="1"/>
  <c r="B56" i="1"/>
  <c r="J56" i="1" l="1"/>
  <c r="E56" i="1" s="1"/>
  <c r="G56" i="1" s="1"/>
  <c r="P56" i="1" s="1"/>
  <c r="B57" i="1"/>
  <c r="J57" i="1" l="1"/>
  <c r="E57" i="1" s="1"/>
  <c r="G57" i="1" s="1"/>
  <c r="P57" i="1" s="1"/>
  <c r="B58" i="1"/>
  <c r="J58" i="1" l="1"/>
  <c r="E58" i="1" s="1"/>
  <c r="G58" i="1" s="1"/>
  <c r="P58" i="1" s="1"/>
  <c r="B59" i="1"/>
  <c r="J59" i="1" l="1"/>
  <c r="E59" i="1" s="1"/>
  <c r="G59" i="1" s="1"/>
  <c r="P59" i="1" s="1"/>
  <c r="B60" i="1"/>
  <c r="J60" i="1" l="1"/>
  <c r="E60" i="1" s="1"/>
  <c r="G60" i="1" s="1"/>
  <c r="P60" i="1" s="1"/>
  <c r="B61" i="1"/>
  <c r="J61" i="1" l="1"/>
  <c r="E61" i="1" s="1"/>
  <c r="G61" i="1" s="1"/>
  <c r="P61" i="1" s="1"/>
  <c r="B62" i="1"/>
  <c r="J62" i="1" l="1"/>
  <c r="E62" i="1" s="1"/>
  <c r="G62" i="1" s="1"/>
  <c r="P62" i="1" s="1"/>
  <c r="B63" i="1"/>
  <c r="J63" i="1" l="1"/>
  <c r="E63" i="1" s="1"/>
  <c r="G63" i="1" s="1"/>
  <c r="P63" i="1" s="1"/>
  <c r="B64" i="1"/>
  <c r="J64" i="1" l="1"/>
  <c r="E64" i="1" s="1"/>
  <c r="G64" i="1" s="1"/>
  <c r="P64" i="1" s="1"/>
  <c r="B65" i="1"/>
  <c r="J65" i="1" l="1"/>
  <c r="E65" i="1" s="1"/>
  <c r="G65" i="1" s="1"/>
  <c r="P65" i="1" s="1"/>
  <c r="B66" i="1"/>
  <c r="J66" i="1" l="1"/>
  <c r="E66" i="1" s="1"/>
  <c r="G66" i="1" s="1"/>
  <c r="P66" i="1" s="1"/>
  <c r="B67" i="1"/>
  <c r="J67" i="1" l="1"/>
  <c r="E67" i="1" s="1"/>
  <c r="G67" i="1" s="1"/>
  <c r="P67" i="1" s="1"/>
  <c r="B68" i="1"/>
  <c r="J68" i="1" l="1"/>
  <c r="E68" i="1" s="1"/>
  <c r="G68" i="1" s="1"/>
  <c r="P68" i="1" s="1"/>
  <c r="B69" i="1"/>
  <c r="J69" i="1" l="1"/>
  <c r="E69" i="1" s="1"/>
  <c r="G69" i="1" s="1"/>
  <c r="P69" i="1" s="1"/>
  <c r="B70" i="1"/>
  <c r="J70" i="1" l="1"/>
  <c r="E70" i="1" s="1"/>
  <c r="G70" i="1" s="1"/>
  <c r="P70" i="1" s="1"/>
  <c r="B71" i="1"/>
  <c r="J71" i="1" l="1"/>
  <c r="E71" i="1" s="1"/>
  <c r="G71" i="1" s="1"/>
  <c r="P71" i="1" s="1"/>
  <c r="B72" i="1"/>
  <c r="J72" i="1" l="1"/>
  <c r="E72" i="1" s="1"/>
  <c r="G72" i="1" s="1"/>
  <c r="P72" i="1" s="1"/>
  <c r="B73" i="1"/>
  <c r="J73" i="1" l="1"/>
  <c r="E73" i="1" s="1"/>
  <c r="G73" i="1" s="1"/>
  <c r="P73" i="1" s="1"/>
  <c r="B74" i="1"/>
  <c r="J74" i="1" l="1"/>
  <c r="E74" i="1" s="1"/>
  <c r="G74" i="1" s="1"/>
  <c r="P74" i="1" s="1"/>
  <c r="B75" i="1"/>
  <c r="J75" i="1" l="1"/>
  <c r="E75" i="1" s="1"/>
  <c r="G75" i="1" s="1"/>
  <c r="P75" i="1" s="1"/>
  <c r="B76" i="1"/>
  <c r="J76" i="1" l="1"/>
  <c r="E76" i="1" s="1"/>
  <c r="G76" i="1" s="1"/>
  <c r="P76" i="1" s="1"/>
  <c r="B77" i="1"/>
  <c r="J77" i="1" l="1"/>
  <c r="E77" i="1" s="1"/>
  <c r="G77" i="1" s="1"/>
  <c r="P77" i="1" s="1"/>
  <c r="B78" i="1"/>
  <c r="J78" i="1" l="1"/>
  <c r="E78" i="1" s="1"/>
  <c r="G78" i="1" s="1"/>
  <c r="P78" i="1" s="1"/>
  <c r="B79" i="1"/>
  <c r="J79" i="1" l="1"/>
  <c r="E79" i="1" s="1"/>
  <c r="G79" i="1" s="1"/>
  <c r="P79" i="1" s="1"/>
  <c r="B80" i="1"/>
  <c r="J80" i="1" l="1"/>
  <c r="E80" i="1" s="1"/>
  <c r="G80" i="1" s="1"/>
  <c r="P80" i="1" s="1"/>
  <c r="B81" i="1"/>
  <c r="J81" i="1" l="1"/>
  <c r="E81" i="1" s="1"/>
  <c r="G81" i="1" s="1"/>
  <c r="P81" i="1" s="1"/>
  <c r="B82" i="1"/>
  <c r="J82" i="1" l="1"/>
  <c r="E82" i="1" s="1"/>
  <c r="G82" i="1" s="1"/>
  <c r="P82" i="1" s="1"/>
  <c r="B83" i="1"/>
  <c r="J83" i="1" l="1"/>
  <c r="E83" i="1" s="1"/>
  <c r="G83" i="1" s="1"/>
  <c r="P83" i="1" s="1"/>
  <c r="B84" i="1"/>
  <c r="J84" i="1" l="1"/>
  <c r="E84" i="1" s="1"/>
  <c r="G84" i="1" s="1"/>
  <c r="P84" i="1" s="1"/>
  <c r="B85" i="1"/>
  <c r="J85" i="1" l="1"/>
  <c r="E85" i="1" s="1"/>
  <c r="G85" i="1" s="1"/>
  <c r="P85" i="1" s="1"/>
  <c r="B86" i="1"/>
  <c r="J86" i="1" l="1"/>
  <c r="E86" i="1" s="1"/>
  <c r="G86" i="1" s="1"/>
  <c r="P86" i="1" s="1"/>
  <c r="B87" i="1"/>
  <c r="J87" i="1" l="1"/>
  <c r="E87" i="1" s="1"/>
  <c r="G87" i="1" s="1"/>
  <c r="P87" i="1" s="1"/>
  <c r="B88" i="1"/>
  <c r="J88" i="1" l="1"/>
  <c r="E88" i="1" s="1"/>
  <c r="G88" i="1" s="1"/>
  <c r="P88" i="1" s="1"/>
  <c r="B89" i="1"/>
  <c r="J89" i="1" l="1"/>
  <c r="E89" i="1" s="1"/>
  <c r="G89" i="1" s="1"/>
  <c r="P89" i="1" s="1"/>
  <c r="B90" i="1"/>
  <c r="J90" i="1" l="1"/>
  <c r="E90" i="1" s="1"/>
  <c r="G90" i="1" s="1"/>
  <c r="P90" i="1" s="1"/>
  <c r="B91" i="1"/>
  <c r="J91" i="1" l="1"/>
  <c r="E91" i="1" s="1"/>
  <c r="G91" i="1" s="1"/>
  <c r="P91" i="1" s="1"/>
  <c r="B92" i="1"/>
  <c r="J92" i="1" l="1"/>
  <c r="E92" i="1" s="1"/>
  <c r="G92" i="1" s="1"/>
  <c r="P92" i="1" s="1"/>
  <c r="B93" i="1"/>
  <c r="J93" i="1" l="1"/>
  <c r="E93" i="1" s="1"/>
  <c r="G93" i="1" s="1"/>
  <c r="P93" i="1" s="1"/>
  <c r="B94" i="1"/>
  <c r="J94" i="1" l="1"/>
  <c r="E94" i="1" s="1"/>
  <c r="G94" i="1" s="1"/>
  <c r="P94" i="1" s="1"/>
  <c r="B95" i="1"/>
  <c r="J95" i="1" l="1"/>
  <c r="E95" i="1" s="1"/>
  <c r="G95" i="1" s="1"/>
  <c r="P95" i="1" s="1"/>
  <c r="B96" i="1"/>
  <c r="J96" i="1" l="1"/>
  <c r="E96" i="1" s="1"/>
  <c r="G96" i="1" s="1"/>
  <c r="P96" i="1" s="1"/>
  <c r="B97" i="1"/>
  <c r="J97" i="1" l="1"/>
  <c r="E97" i="1" s="1"/>
  <c r="G97" i="1" s="1"/>
  <c r="P97" i="1" s="1"/>
  <c r="B98" i="1"/>
  <c r="J98" i="1" l="1"/>
  <c r="E98" i="1" s="1"/>
  <c r="G98" i="1" s="1"/>
  <c r="P98" i="1" s="1"/>
  <c r="B99" i="1"/>
  <c r="J99" i="1" l="1"/>
  <c r="E99" i="1" s="1"/>
  <c r="G99" i="1" s="1"/>
  <c r="P99" i="1" s="1"/>
  <c r="B100" i="1"/>
  <c r="J100" i="1" l="1"/>
  <c r="E100" i="1" s="1"/>
  <c r="G100" i="1" s="1"/>
  <c r="P100" i="1" s="1"/>
  <c r="B101" i="1"/>
  <c r="J101" i="1" l="1"/>
  <c r="E101" i="1" s="1"/>
  <c r="G101" i="1" s="1"/>
  <c r="P101" i="1" s="1"/>
  <c r="B102" i="1"/>
  <c r="J102" i="1" l="1"/>
  <c r="E102" i="1" s="1"/>
  <c r="G102" i="1" s="1"/>
  <c r="P102" i="1" s="1"/>
  <c r="B103" i="1"/>
  <c r="J103" i="1" l="1"/>
  <c r="E103" i="1" s="1"/>
  <c r="G103" i="1" s="1"/>
  <c r="P103" i="1" s="1"/>
  <c r="B104" i="1"/>
  <c r="J104" i="1" l="1"/>
  <c r="E104" i="1" s="1"/>
  <c r="G104" i="1" s="1"/>
  <c r="P104" i="1" s="1"/>
  <c r="B105" i="1"/>
  <c r="J105" i="1" l="1"/>
  <c r="E105" i="1" s="1"/>
  <c r="G105" i="1" s="1"/>
  <c r="P105" i="1" s="1"/>
  <c r="B106" i="1"/>
  <c r="J106" i="1" l="1"/>
  <c r="E106" i="1" s="1"/>
  <c r="G106" i="1" s="1"/>
  <c r="P106" i="1" s="1"/>
  <c r="B107" i="1"/>
  <c r="J107" i="1" l="1"/>
  <c r="E107" i="1" s="1"/>
  <c r="G107" i="1" s="1"/>
  <c r="P107" i="1" s="1"/>
  <c r="B108" i="1"/>
  <c r="J108" i="1" l="1"/>
  <c r="E108" i="1" s="1"/>
  <c r="G108" i="1" s="1"/>
  <c r="P108" i="1" s="1"/>
  <c r="B109" i="1"/>
  <c r="J109" i="1" l="1"/>
  <c r="E109" i="1" s="1"/>
  <c r="G109" i="1" s="1"/>
  <c r="P109" i="1" s="1"/>
  <c r="B110" i="1"/>
  <c r="J110" i="1" l="1"/>
  <c r="E110" i="1" s="1"/>
  <c r="G110" i="1" s="1"/>
  <c r="P110" i="1" s="1"/>
  <c r="B111" i="1"/>
  <c r="J111" i="1" l="1"/>
  <c r="E111" i="1" s="1"/>
  <c r="G111" i="1" s="1"/>
  <c r="P111" i="1" s="1"/>
  <c r="B112" i="1"/>
  <c r="J112" i="1" l="1"/>
  <c r="E112" i="1" s="1"/>
  <c r="G112" i="1" s="1"/>
  <c r="P112" i="1" s="1"/>
  <c r="B113" i="1"/>
  <c r="J113" i="1" l="1"/>
  <c r="E113" i="1" s="1"/>
  <c r="G113" i="1" s="1"/>
  <c r="P113" i="1" s="1"/>
  <c r="B114" i="1"/>
  <c r="J114" i="1" l="1"/>
  <c r="E114" i="1" s="1"/>
  <c r="G114" i="1" s="1"/>
  <c r="P114" i="1" s="1"/>
  <c r="B115" i="1"/>
  <c r="J115" i="1" l="1"/>
  <c r="E115" i="1" s="1"/>
  <c r="G115" i="1" s="1"/>
  <c r="P115" i="1" s="1"/>
  <c r="B116" i="1"/>
  <c r="J116" i="1" l="1"/>
  <c r="E116" i="1" s="1"/>
  <c r="G116" i="1" s="1"/>
  <c r="P116" i="1" s="1"/>
  <c r="B117" i="1"/>
  <c r="B118" i="1" l="1"/>
  <c r="J117" i="1"/>
  <c r="E117" i="1" s="1"/>
  <c r="G117" i="1" s="1"/>
  <c r="P117" i="1" s="1"/>
  <c r="B119" i="1" l="1"/>
  <c r="J118" i="1"/>
  <c r="E118" i="1" s="1"/>
  <c r="G118" i="1" s="1"/>
  <c r="P118" i="1" s="1"/>
  <c r="B120" i="1" l="1"/>
  <c r="J119" i="1"/>
  <c r="E119" i="1" s="1"/>
  <c r="G119" i="1" s="1"/>
  <c r="P119" i="1" s="1"/>
  <c r="B121" i="1" l="1"/>
  <c r="J120" i="1"/>
  <c r="E120" i="1" s="1"/>
  <c r="G120" i="1" s="1"/>
  <c r="P120" i="1" s="1"/>
  <c r="B122" i="1" l="1"/>
  <c r="J121" i="1"/>
  <c r="E121" i="1" s="1"/>
  <c r="G121" i="1" s="1"/>
  <c r="P121" i="1" s="1"/>
  <c r="B123" i="1" l="1"/>
  <c r="J122" i="1"/>
  <c r="E122" i="1" s="1"/>
  <c r="G122" i="1" s="1"/>
  <c r="P122" i="1" s="1"/>
  <c r="B124" i="1" l="1"/>
  <c r="J123" i="1"/>
  <c r="E123" i="1" s="1"/>
  <c r="G123" i="1" s="1"/>
  <c r="P123" i="1" s="1"/>
  <c r="B125" i="1" l="1"/>
  <c r="J124" i="1"/>
  <c r="E124" i="1" s="1"/>
  <c r="G124" i="1" s="1"/>
  <c r="P124" i="1" s="1"/>
  <c r="B126" i="1" l="1"/>
  <c r="J125" i="1"/>
  <c r="E125" i="1" s="1"/>
  <c r="G125" i="1" s="1"/>
  <c r="P125" i="1" s="1"/>
  <c r="B127" i="1" l="1"/>
  <c r="J126" i="1"/>
  <c r="E126" i="1" s="1"/>
  <c r="G126" i="1" s="1"/>
  <c r="P126" i="1" s="1"/>
  <c r="B128" i="1" l="1"/>
  <c r="J127" i="1"/>
  <c r="E127" i="1" s="1"/>
  <c r="G127" i="1" s="1"/>
  <c r="P127" i="1" s="1"/>
  <c r="B129" i="1" l="1"/>
  <c r="J128" i="1"/>
  <c r="E128" i="1" s="1"/>
  <c r="G128" i="1" s="1"/>
  <c r="P128" i="1" s="1"/>
  <c r="B130" i="1" l="1"/>
  <c r="J129" i="1"/>
  <c r="E129" i="1" s="1"/>
  <c r="G129" i="1" s="1"/>
  <c r="P129" i="1" s="1"/>
  <c r="B131" i="1" l="1"/>
  <c r="J130" i="1"/>
  <c r="E130" i="1" s="1"/>
  <c r="G130" i="1" s="1"/>
  <c r="P130" i="1" s="1"/>
  <c r="B132" i="1" l="1"/>
  <c r="J131" i="1"/>
  <c r="E131" i="1" s="1"/>
  <c r="G131" i="1" s="1"/>
  <c r="P131" i="1" s="1"/>
  <c r="B133" i="1" l="1"/>
  <c r="J132" i="1"/>
  <c r="E132" i="1" s="1"/>
  <c r="G132" i="1" s="1"/>
  <c r="P132" i="1" s="1"/>
  <c r="B134" i="1" l="1"/>
  <c r="J133" i="1"/>
  <c r="E133" i="1" s="1"/>
  <c r="G133" i="1" s="1"/>
  <c r="P133" i="1" s="1"/>
  <c r="B135" i="1" l="1"/>
  <c r="J134" i="1"/>
  <c r="E134" i="1" s="1"/>
  <c r="G134" i="1" s="1"/>
  <c r="P134" i="1" s="1"/>
  <c r="B136" i="1" l="1"/>
  <c r="J135" i="1"/>
  <c r="E135" i="1" s="1"/>
  <c r="G135" i="1" s="1"/>
  <c r="P135" i="1" s="1"/>
  <c r="B137" i="1" l="1"/>
  <c r="J136" i="1"/>
  <c r="E136" i="1" s="1"/>
  <c r="G136" i="1" s="1"/>
  <c r="P136" i="1" s="1"/>
  <c r="B138" i="1" l="1"/>
  <c r="J137" i="1"/>
  <c r="E137" i="1" s="1"/>
  <c r="G137" i="1" s="1"/>
  <c r="P137" i="1" s="1"/>
  <c r="B139" i="1" l="1"/>
  <c r="J138" i="1"/>
  <c r="E138" i="1" s="1"/>
  <c r="G138" i="1" s="1"/>
  <c r="P138" i="1" s="1"/>
  <c r="B140" i="1" l="1"/>
  <c r="J139" i="1"/>
  <c r="E139" i="1" s="1"/>
  <c r="G139" i="1" s="1"/>
  <c r="P139" i="1" s="1"/>
  <c r="B141" i="1" l="1"/>
  <c r="J140" i="1"/>
  <c r="E140" i="1" s="1"/>
  <c r="G140" i="1" s="1"/>
  <c r="P140" i="1" s="1"/>
  <c r="B142" i="1" l="1"/>
  <c r="J141" i="1"/>
  <c r="E141" i="1" s="1"/>
  <c r="G141" i="1" s="1"/>
  <c r="P141" i="1" s="1"/>
  <c r="B143" i="1" l="1"/>
  <c r="J142" i="1"/>
  <c r="E142" i="1" s="1"/>
  <c r="G142" i="1" s="1"/>
  <c r="P142" i="1" s="1"/>
  <c r="B144" i="1" l="1"/>
  <c r="J143" i="1"/>
  <c r="E143" i="1" s="1"/>
  <c r="G143" i="1" s="1"/>
  <c r="P143" i="1" s="1"/>
  <c r="B145" i="1" l="1"/>
  <c r="J144" i="1"/>
  <c r="E144" i="1" s="1"/>
  <c r="G144" i="1" s="1"/>
  <c r="P144" i="1" s="1"/>
  <c r="B146" i="1" l="1"/>
  <c r="J145" i="1"/>
  <c r="E145" i="1" s="1"/>
  <c r="G145" i="1" s="1"/>
  <c r="P145" i="1" s="1"/>
  <c r="B147" i="1" l="1"/>
  <c r="J146" i="1"/>
  <c r="E146" i="1" s="1"/>
  <c r="G146" i="1" s="1"/>
  <c r="P146" i="1" s="1"/>
  <c r="B148" i="1" l="1"/>
  <c r="J147" i="1"/>
  <c r="E147" i="1" s="1"/>
  <c r="G147" i="1" s="1"/>
  <c r="P147" i="1" s="1"/>
  <c r="J148" i="1" l="1"/>
  <c r="E148" i="1" s="1"/>
  <c r="G148" i="1" s="1"/>
  <c r="P148" i="1" s="1"/>
  <c r="B149" i="1"/>
  <c r="J149" i="1" l="1"/>
  <c r="E149" i="1" s="1"/>
  <c r="G149" i="1" s="1"/>
  <c r="P149" i="1" s="1"/>
  <c r="B150" i="1"/>
  <c r="J150" i="1" l="1"/>
  <c r="E150" i="1" s="1"/>
  <c r="G150" i="1" s="1"/>
  <c r="P150" i="1" s="1"/>
  <c r="B151" i="1"/>
  <c r="J151" i="1" l="1"/>
  <c r="E151" i="1" s="1"/>
  <c r="G151" i="1" s="1"/>
  <c r="P151" i="1" s="1"/>
  <c r="B152" i="1"/>
  <c r="J152" i="1" l="1"/>
  <c r="E152" i="1" s="1"/>
  <c r="G152" i="1" s="1"/>
  <c r="P152" i="1" s="1"/>
  <c r="B153" i="1"/>
  <c r="J153" i="1" l="1"/>
  <c r="E153" i="1" s="1"/>
  <c r="G153" i="1" s="1"/>
  <c r="P153" i="1" s="1"/>
  <c r="B154" i="1"/>
  <c r="J154" i="1" l="1"/>
  <c r="E154" i="1" s="1"/>
  <c r="G154" i="1" s="1"/>
  <c r="P154" i="1" s="1"/>
  <c r="B155" i="1"/>
  <c r="J155" i="1" l="1"/>
  <c r="E155" i="1" s="1"/>
  <c r="G155" i="1" s="1"/>
  <c r="P155" i="1" s="1"/>
  <c r="B156" i="1"/>
  <c r="J156" i="1" l="1"/>
  <c r="E156" i="1" s="1"/>
  <c r="G156" i="1" s="1"/>
  <c r="P156" i="1" s="1"/>
  <c r="B157" i="1"/>
  <c r="J157" i="1" l="1"/>
  <c r="E157" i="1" s="1"/>
  <c r="G157" i="1" s="1"/>
  <c r="P157" i="1" s="1"/>
  <c r="B158" i="1"/>
  <c r="J158" i="1" l="1"/>
  <c r="E158" i="1" s="1"/>
  <c r="G158" i="1" s="1"/>
  <c r="P158" i="1" s="1"/>
  <c r="B159" i="1"/>
  <c r="J159" i="1" l="1"/>
  <c r="E159" i="1" s="1"/>
  <c r="G159" i="1" s="1"/>
  <c r="P159" i="1" s="1"/>
  <c r="B160" i="1"/>
  <c r="J160" i="1" l="1"/>
  <c r="E160" i="1" s="1"/>
  <c r="G160" i="1" s="1"/>
  <c r="P160" i="1" s="1"/>
  <c r="B161" i="1"/>
  <c r="J161" i="1" l="1"/>
  <c r="E161" i="1" s="1"/>
  <c r="G161" i="1" s="1"/>
  <c r="P161" i="1" s="1"/>
  <c r="B162" i="1"/>
  <c r="J162" i="1" l="1"/>
  <c r="E162" i="1" s="1"/>
  <c r="G162" i="1" s="1"/>
  <c r="P162" i="1" s="1"/>
  <c r="B163" i="1"/>
  <c r="J163" i="1" l="1"/>
  <c r="E163" i="1" s="1"/>
  <c r="G163" i="1" s="1"/>
  <c r="P163" i="1" s="1"/>
  <c r="B164" i="1"/>
  <c r="J164" i="1" l="1"/>
  <c r="E164" i="1" s="1"/>
  <c r="G164" i="1" s="1"/>
  <c r="P164" i="1" s="1"/>
  <c r="B165" i="1"/>
  <c r="J165" i="1" l="1"/>
  <c r="E165" i="1" s="1"/>
  <c r="G165" i="1" s="1"/>
  <c r="P165" i="1" s="1"/>
  <c r="B166" i="1"/>
  <c r="J166" i="1" l="1"/>
  <c r="E166" i="1" s="1"/>
  <c r="G166" i="1" s="1"/>
  <c r="P166" i="1" s="1"/>
  <c r="B167" i="1"/>
  <c r="J167" i="1" l="1"/>
  <c r="E167" i="1" s="1"/>
  <c r="G167" i="1" s="1"/>
  <c r="P167" i="1" s="1"/>
  <c r="B168" i="1"/>
  <c r="J168" i="1" l="1"/>
  <c r="E168" i="1" s="1"/>
  <c r="G168" i="1" s="1"/>
  <c r="P168" i="1" s="1"/>
  <c r="B169" i="1"/>
  <c r="J169" i="1" l="1"/>
  <c r="E169" i="1" s="1"/>
  <c r="G169" i="1" s="1"/>
  <c r="P169" i="1" s="1"/>
  <c r="B170" i="1"/>
  <c r="J170" i="1" l="1"/>
  <c r="E170" i="1" s="1"/>
  <c r="G170" i="1" s="1"/>
  <c r="P170" i="1" s="1"/>
  <c r="B171" i="1"/>
  <c r="J171" i="1" l="1"/>
  <c r="E171" i="1" s="1"/>
  <c r="G171" i="1" s="1"/>
  <c r="P171" i="1" s="1"/>
  <c r="B172" i="1"/>
  <c r="J172" i="1" l="1"/>
  <c r="E172" i="1" s="1"/>
  <c r="G172" i="1" s="1"/>
  <c r="P172" i="1" s="1"/>
  <c r="B173" i="1"/>
  <c r="J173" i="1" l="1"/>
  <c r="E173" i="1" s="1"/>
  <c r="G173" i="1" s="1"/>
  <c r="P173" i="1" s="1"/>
  <c r="B174" i="1"/>
  <c r="J174" i="1" l="1"/>
  <c r="E174" i="1" s="1"/>
  <c r="G174" i="1" s="1"/>
  <c r="P174" i="1" s="1"/>
  <c r="B175" i="1"/>
  <c r="J175" i="1" l="1"/>
  <c r="E175" i="1" s="1"/>
  <c r="G175" i="1" s="1"/>
  <c r="P175" i="1" s="1"/>
  <c r="B176" i="1"/>
  <c r="J176" i="1" l="1"/>
  <c r="E176" i="1" s="1"/>
  <c r="G176" i="1" s="1"/>
  <c r="P176" i="1" s="1"/>
  <c r="B177" i="1"/>
  <c r="J177" i="1" l="1"/>
  <c r="E177" i="1" s="1"/>
  <c r="G177" i="1" s="1"/>
  <c r="P177" i="1" s="1"/>
  <c r="B178" i="1"/>
  <c r="J178" i="1" l="1"/>
  <c r="E178" i="1" s="1"/>
  <c r="G178" i="1" s="1"/>
  <c r="P178" i="1" s="1"/>
  <c r="B179" i="1"/>
  <c r="J179" i="1" l="1"/>
  <c r="E179" i="1" s="1"/>
  <c r="G179" i="1" s="1"/>
  <c r="P179" i="1" s="1"/>
  <c r="B180" i="1"/>
  <c r="J180" i="1" l="1"/>
  <c r="E180" i="1" s="1"/>
  <c r="G180" i="1" s="1"/>
  <c r="P180" i="1" s="1"/>
  <c r="B181" i="1"/>
  <c r="J181" i="1" l="1"/>
  <c r="E181" i="1" s="1"/>
  <c r="G181" i="1" s="1"/>
  <c r="P181" i="1" s="1"/>
  <c r="B182" i="1"/>
  <c r="J182" i="1" l="1"/>
  <c r="E182" i="1" s="1"/>
  <c r="G182" i="1" s="1"/>
  <c r="P182" i="1" s="1"/>
  <c r="B183" i="1"/>
  <c r="J183" i="1" l="1"/>
  <c r="E183" i="1" s="1"/>
  <c r="G183" i="1" s="1"/>
  <c r="P183" i="1" s="1"/>
  <c r="B184" i="1"/>
  <c r="J184" i="1" l="1"/>
  <c r="E184" i="1" s="1"/>
  <c r="G184" i="1" s="1"/>
  <c r="P184" i="1" s="1"/>
  <c r="B185" i="1"/>
  <c r="J185" i="1" l="1"/>
  <c r="E185" i="1" s="1"/>
  <c r="G185" i="1" s="1"/>
  <c r="P185" i="1" s="1"/>
  <c r="B186" i="1"/>
  <c r="J186" i="1" l="1"/>
  <c r="E186" i="1" s="1"/>
  <c r="G186" i="1" s="1"/>
  <c r="P186" i="1" s="1"/>
  <c r="B187" i="1"/>
  <c r="J187" i="1" l="1"/>
  <c r="E187" i="1" s="1"/>
  <c r="G187" i="1" s="1"/>
  <c r="P187" i="1" s="1"/>
  <c r="B188" i="1"/>
  <c r="J188" i="1" l="1"/>
  <c r="E188" i="1" s="1"/>
  <c r="G188" i="1" s="1"/>
  <c r="P188" i="1" s="1"/>
  <c r="B189" i="1"/>
  <c r="J189" i="1" l="1"/>
  <c r="E189" i="1" s="1"/>
  <c r="G189" i="1" s="1"/>
  <c r="P189" i="1" s="1"/>
  <c r="B190" i="1"/>
  <c r="J190" i="1" l="1"/>
  <c r="E190" i="1" s="1"/>
  <c r="G190" i="1" s="1"/>
  <c r="P190" i="1" s="1"/>
  <c r="B191" i="1"/>
  <c r="J191" i="1" l="1"/>
  <c r="E191" i="1" s="1"/>
  <c r="G191" i="1" s="1"/>
  <c r="P191" i="1" s="1"/>
  <c r="B192" i="1"/>
  <c r="J192" i="1" l="1"/>
  <c r="E192" i="1" s="1"/>
  <c r="G192" i="1" s="1"/>
  <c r="P192" i="1" s="1"/>
  <c r="B193" i="1"/>
  <c r="J193" i="1" l="1"/>
  <c r="E193" i="1" s="1"/>
  <c r="G193" i="1" s="1"/>
  <c r="P193" i="1" s="1"/>
  <c r="B194" i="1"/>
  <c r="B195" i="1" l="1"/>
  <c r="J194" i="1"/>
  <c r="E194" i="1" s="1"/>
  <c r="G194" i="1" s="1"/>
  <c r="P194" i="1" s="1"/>
  <c r="B196" i="1" l="1"/>
  <c r="J195" i="1"/>
  <c r="E195" i="1" s="1"/>
  <c r="G195" i="1" s="1"/>
  <c r="P195" i="1" s="1"/>
  <c r="B197" i="1" l="1"/>
  <c r="J196" i="1"/>
  <c r="E196" i="1" s="1"/>
  <c r="G196" i="1" s="1"/>
  <c r="P196" i="1" s="1"/>
  <c r="B198" i="1" l="1"/>
  <c r="J197" i="1"/>
  <c r="E197" i="1" s="1"/>
  <c r="G197" i="1" s="1"/>
  <c r="P197" i="1" s="1"/>
  <c r="B199" i="1" l="1"/>
  <c r="J198" i="1"/>
  <c r="E198" i="1" s="1"/>
  <c r="G198" i="1" s="1"/>
  <c r="P198" i="1" s="1"/>
  <c r="B200" i="1" l="1"/>
  <c r="J199" i="1"/>
  <c r="E199" i="1" s="1"/>
  <c r="G199" i="1" s="1"/>
  <c r="P199" i="1" s="1"/>
  <c r="B201" i="1" l="1"/>
  <c r="J200" i="1"/>
  <c r="E200" i="1" s="1"/>
  <c r="G200" i="1" s="1"/>
  <c r="P200" i="1" s="1"/>
  <c r="B202" i="1" l="1"/>
  <c r="J201" i="1"/>
  <c r="E201" i="1" s="1"/>
  <c r="G201" i="1" s="1"/>
  <c r="P201" i="1" s="1"/>
  <c r="B203" i="1" l="1"/>
  <c r="J202" i="1"/>
  <c r="E202" i="1" s="1"/>
  <c r="G202" i="1" s="1"/>
  <c r="P202" i="1" s="1"/>
  <c r="J203" i="1" l="1"/>
  <c r="E203" i="1" s="1"/>
  <c r="G203" i="1" s="1"/>
  <c r="P203" i="1" s="1"/>
  <c r="B204" i="1"/>
  <c r="B205" i="1" l="1"/>
  <c r="J204" i="1"/>
  <c r="E204" i="1" s="1"/>
  <c r="G204" i="1" s="1"/>
  <c r="P204" i="1" s="1"/>
  <c r="J205" i="1" l="1"/>
  <c r="E205" i="1" s="1"/>
  <c r="G205" i="1" s="1"/>
  <c r="P205" i="1" s="1"/>
  <c r="B206" i="1"/>
  <c r="B207" i="1" l="1"/>
  <c r="J206" i="1"/>
  <c r="E206" i="1" s="1"/>
  <c r="G206" i="1" s="1"/>
  <c r="P206" i="1" s="1"/>
  <c r="J207" i="1" l="1"/>
  <c r="E207" i="1" s="1"/>
  <c r="G207" i="1" s="1"/>
  <c r="P207" i="1" s="1"/>
  <c r="B208" i="1"/>
  <c r="B209" i="1" l="1"/>
  <c r="J208" i="1"/>
  <c r="E208" i="1" s="1"/>
  <c r="G208" i="1" s="1"/>
  <c r="P208" i="1" s="1"/>
  <c r="J209" i="1" l="1"/>
  <c r="E209" i="1" s="1"/>
  <c r="G209" i="1" s="1"/>
  <c r="P209" i="1" s="1"/>
  <c r="B210" i="1"/>
  <c r="B211" i="1" l="1"/>
  <c r="J210" i="1"/>
  <c r="E210" i="1" s="1"/>
  <c r="G210" i="1" s="1"/>
  <c r="P210" i="1" s="1"/>
  <c r="J211" i="1" l="1"/>
  <c r="E211" i="1" s="1"/>
  <c r="G211" i="1" s="1"/>
  <c r="P211" i="1" s="1"/>
  <c r="B212" i="1"/>
  <c r="B213" i="1" l="1"/>
  <c r="J212" i="1"/>
  <c r="E212" i="1" s="1"/>
  <c r="G212" i="1" s="1"/>
  <c r="P212" i="1" s="1"/>
  <c r="J213" i="1" l="1"/>
  <c r="E213" i="1" s="1"/>
  <c r="G213" i="1" s="1"/>
  <c r="P213" i="1" s="1"/>
  <c r="B214" i="1"/>
  <c r="B215" i="1" l="1"/>
  <c r="J214" i="1"/>
  <c r="E214" i="1" s="1"/>
  <c r="G214" i="1" s="1"/>
  <c r="P214" i="1" s="1"/>
  <c r="J215" i="1" l="1"/>
  <c r="E215" i="1" s="1"/>
  <c r="G215" i="1" s="1"/>
  <c r="P215" i="1" s="1"/>
  <c r="B216" i="1"/>
  <c r="B217" i="1" l="1"/>
  <c r="J216" i="1"/>
  <c r="E216" i="1" s="1"/>
  <c r="G216" i="1" s="1"/>
  <c r="P216" i="1" s="1"/>
  <c r="J217" i="1" l="1"/>
  <c r="E217" i="1" s="1"/>
  <c r="G217" i="1" s="1"/>
  <c r="P217" i="1" s="1"/>
  <c r="B218" i="1"/>
  <c r="B219" i="1" l="1"/>
  <c r="J218" i="1"/>
  <c r="E218" i="1" s="1"/>
  <c r="G218" i="1" s="1"/>
  <c r="P218" i="1" s="1"/>
  <c r="B220" i="1" l="1"/>
  <c r="J219" i="1"/>
  <c r="E219" i="1" s="1"/>
  <c r="G219" i="1" s="1"/>
  <c r="P219" i="1" s="1"/>
  <c r="B221" i="1" l="1"/>
  <c r="J220" i="1"/>
  <c r="E220" i="1" s="1"/>
  <c r="G220" i="1" s="1"/>
  <c r="P220" i="1" s="1"/>
  <c r="B222" i="1" l="1"/>
  <c r="J221" i="1"/>
  <c r="E221" i="1" s="1"/>
  <c r="G221" i="1" s="1"/>
  <c r="P221" i="1" s="1"/>
  <c r="B223" i="1" l="1"/>
  <c r="J222" i="1"/>
  <c r="E222" i="1" s="1"/>
  <c r="G222" i="1" s="1"/>
  <c r="P222" i="1" s="1"/>
  <c r="B224" i="1" l="1"/>
  <c r="J223" i="1"/>
  <c r="E223" i="1" s="1"/>
  <c r="G223" i="1" s="1"/>
  <c r="P223" i="1" s="1"/>
  <c r="B225" i="1" l="1"/>
  <c r="J224" i="1"/>
  <c r="E224" i="1" s="1"/>
  <c r="G224" i="1" s="1"/>
  <c r="P224" i="1" s="1"/>
  <c r="B226" i="1" l="1"/>
  <c r="J225" i="1"/>
  <c r="E225" i="1" s="1"/>
  <c r="G225" i="1" s="1"/>
  <c r="P225" i="1" s="1"/>
  <c r="B227" i="1" l="1"/>
  <c r="J226" i="1"/>
  <c r="E226" i="1" s="1"/>
  <c r="G226" i="1" s="1"/>
  <c r="P226" i="1" s="1"/>
  <c r="B228" i="1" l="1"/>
  <c r="J227" i="1"/>
  <c r="E227" i="1" s="1"/>
  <c r="G227" i="1" s="1"/>
  <c r="P227" i="1" s="1"/>
  <c r="B229" i="1" l="1"/>
  <c r="J228" i="1"/>
  <c r="E228" i="1" s="1"/>
  <c r="G228" i="1" s="1"/>
  <c r="P228" i="1" s="1"/>
  <c r="B230" i="1" l="1"/>
  <c r="J229" i="1"/>
  <c r="E229" i="1" s="1"/>
  <c r="G229" i="1" s="1"/>
  <c r="P229" i="1" s="1"/>
  <c r="B231" i="1" l="1"/>
  <c r="J230" i="1"/>
  <c r="E230" i="1" s="1"/>
  <c r="G230" i="1" s="1"/>
  <c r="P230" i="1" s="1"/>
  <c r="B232" i="1" l="1"/>
  <c r="J231" i="1"/>
  <c r="E231" i="1" s="1"/>
  <c r="G231" i="1" s="1"/>
  <c r="P231" i="1" s="1"/>
  <c r="B233" i="1" l="1"/>
  <c r="J232" i="1"/>
  <c r="E232" i="1" s="1"/>
  <c r="G232" i="1" s="1"/>
  <c r="P232" i="1" s="1"/>
  <c r="B234" i="1" l="1"/>
  <c r="J233" i="1"/>
  <c r="E233" i="1" s="1"/>
  <c r="G233" i="1" s="1"/>
  <c r="P233" i="1" s="1"/>
  <c r="B235" i="1" l="1"/>
  <c r="J234" i="1"/>
  <c r="E234" i="1" s="1"/>
  <c r="G234" i="1" s="1"/>
  <c r="P234" i="1" s="1"/>
  <c r="B236" i="1" l="1"/>
  <c r="J235" i="1"/>
  <c r="E235" i="1" s="1"/>
  <c r="G235" i="1" s="1"/>
  <c r="P235" i="1" s="1"/>
  <c r="B237" i="1" l="1"/>
  <c r="J236" i="1"/>
  <c r="E236" i="1" s="1"/>
  <c r="G236" i="1" s="1"/>
  <c r="P236" i="1" s="1"/>
  <c r="B238" i="1" l="1"/>
  <c r="J237" i="1"/>
  <c r="E237" i="1" s="1"/>
  <c r="G237" i="1" s="1"/>
  <c r="P237" i="1" s="1"/>
  <c r="B239" i="1" l="1"/>
  <c r="J238" i="1"/>
  <c r="E238" i="1" s="1"/>
  <c r="G238" i="1" s="1"/>
  <c r="P238" i="1" s="1"/>
  <c r="B240" i="1" l="1"/>
  <c r="J239" i="1"/>
  <c r="E239" i="1" s="1"/>
  <c r="G239" i="1" s="1"/>
  <c r="P239" i="1" s="1"/>
  <c r="B241" i="1" l="1"/>
  <c r="J240" i="1"/>
  <c r="E240" i="1" s="1"/>
  <c r="G240" i="1" s="1"/>
  <c r="P240" i="1" s="1"/>
  <c r="B242" i="1" l="1"/>
  <c r="J241" i="1"/>
  <c r="E241" i="1" s="1"/>
  <c r="G241" i="1" s="1"/>
  <c r="P241" i="1" s="1"/>
  <c r="B243" i="1" l="1"/>
  <c r="J242" i="1"/>
  <c r="E242" i="1" s="1"/>
  <c r="G242" i="1" s="1"/>
  <c r="P242" i="1" s="1"/>
  <c r="B244" i="1" l="1"/>
  <c r="J243" i="1"/>
  <c r="E243" i="1" s="1"/>
  <c r="G243" i="1" s="1"/>
  <c r="P243" i="1" s="1"/>
  <c r="B245" i="1" l="1"/>
  <c r="J244" i="1"/>
  <c r="E244" i="1" s="1"/>
  <c r="G244" i="1" s="1"/>
  <c r="P244" i="1" s="1"/>
  <c r="B246" i="1" l="1"/>
  <c r="J245" i="1"/>
  <c r="E245" i="1" s="1"/>
  <c r="G245" i="1" s="1"/>
  <c r="P245" i="1" s="1"/>
  <c r="B247" i="1" l="1"/>
  <c r="J246" i="1"/>
  <c r="E246" i="1" s="1"/>
  <c r="G246" i="1" s="1"/>
  <c r="P246" i="1" s="1"/>
  <c r="B248" i="1" l="1"/>
  <c r="J247" i="1"/>
  <c r="E247" i="1" s="1"/>
  <c r="G247" i="1" s="1"/>
  <c r="P247" i="1" s="1"/>
  <c r="B249" i="1" l="1"/>
  <c r="J248" i="1"/>
  <c r="E248" i="1" s="1"/>
  <c r="G248" i="1" s="1"/>
  <c r="P248" i="1" s="1"/>
  <c r="B250" i="1" l="1"/>
  <c r="J249" i="1"/>
  <c r="E249" i="1" s="1"/>
  <c r="G249" i="1" s="1"/>
  <c r="P249" i="1" s="1"/>
  <c r="B251" i="1" l="1"/>
  <c r="J250" i="1"/>
  <c r="D7" i="1" l="1"/>
  <c r="G7" i="1" s="1"/>
  <c r="E250" i="1"/>
  <c r="B264" i="1"/>
  <c r="J251" i="1"/>
  <c r="B252" i="1"/>
  <c r="B253" i="1" l="1"/>
  <c r="J252" i="1"/>
  <c r="E7" i="1"/>
  <c r="G6" i="1" s="1"/>
  <c r="G250" i="1"/>
  <c r="P250" i="1" s="1"/>
  <c r="J253" i="1" l="1"/>
  <c r="B254" i="1"/>
  <c r="B255" i="1" l="1"/>
  <c r="J254" i="1"/>
  <c r="J255" i="1" l="1"/>
  <c r="B256" i="1"/>
  <c r="B257" i="1" l="1"/>
  <c r="J256" i="1"/>
  <c r="J257" i="1" l="1"/>
  <c r="B258" i="1"/>
  <c r="B259" i="1" l="1"/>
  <c r="J258" i="1"/>
  <c r="J259" i="1" l="1"/>
  <c r="B260" i="1"/>
  <c r="B261" i="1" l="1"/>
  <c r="J260" i="1"/>
  <c r="J261" i="1" l="1"/>
  <c r="B262" i="1"/>
  <c r="J262" i="1" s="1"/>
</calcChain>
</file>

<file path=xl/sharedStrings.xml><?xml version="1.0" encoding="utf-8"?>
<sst xmlns="http://schemas.openxmlformats.org/spreadsheetml/2006/main" count="52" uniqueCount="38">
  <si>
    <t>Study_Name:</t>
  </si>
  <si>
    <t>Start</t>
  </si>
  <si>
    <t>Resource Capacity</t>
  </si>
  <si>
    <t>Nominal Avoided Costs Calculated Monthly</t>
  </si>
  <si>
    <t>End</t>
  </si>
  <si>
    <t>MW</t>
  </si>
  <si>
    <t>CF</t>
  </si>
  <si>
    <t>Energy</t>
  </si>
  <si>
    <t>Capacity $</t>
  </si>
  <si>
    <t>Total</t>
  </si>
  <si>
    <t>AC Price</t>
  </si>
  <si>
    <t>Month</t>
  </si>
  <si>
    <t>Avoided $</t>
  </si>
  <si>
    <t>Dollars</t>
  </si>
  <si>
    <t>MWH</t>
  </si>
  <si>
    <t>Offset</t>
  </si>
  <si>
    <t>Year</t>
  </si>
  <si>
    <t>Date Test</t>
  </si>
  <si>
    <t>Net Power Cost</t>
  </si>
  <si>
    <t>Utah 2014.Q1 - 100.0 MW and 85.0% CF</t>
  </si>
  <si>
    <t>Discount Rate - 2013 IRP Page 164</t>
  </si>
  <si>
    <t/>
  </si>
  <si>
    <t>Avoided Cost Resource</t>
  </si>
  <si>
    <t>Utah 2014.Q1</t>
  </si>
  <si>
    <t># Hours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</si>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</sst>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[Red]_(* \(#,##0\);_(* &quot;-&quot;_);_(@_)"/>
    <numFmt numFmtId="166" formatCode="_(* #,##0.0_);[Red]_(* \(#,##0.0\);_(* &quot;-&quot;_);_(@_)"/>
    <numFmt numFmtId="167" formatCode="_(&quot;$&quot;* #,##0_);_(&quot;$&quot;* \(#,##0\);_(&quot;$&quot;* &quot;-&quot;??_);_(@_)"/>
    <numFmt numFmtId="168" formatCode="0.000%"/>
    <numFmt numFmtId="169" formatCode="_(* #,##0.00_);_(* \(#,##0.00\);_(* &quot;-&quot;_);_(@_)"/>
    <numFmt numFmtId="170" formatCode="&quot;$&quot;###0;[Red]\(&quot;$&quot;###0\)"/>
    <numFmt numFmtId="171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Protection="0">
      <alignment horizontal="right"/>
    </xf>
    <xf numFmtId="171" fontId="6" fillId="0" borderId="0" applyNumberFormat="0" applyFill="0" applyBorder="0" applyAlignment="0" applyProtection="0"/>
    <xf numFmtId="0" fontId="7" fillId="0" borderId="13" applyNumberFormat="0" applyBorder="0" applyAlignment="0"/>
    <xf numFmtId="164" fontId="1" fillId="0" borderId="0"/>
    <xf numFmtId="165" fontId="1" fillId="0" borderId="0"/>
    <xf numFmtId="165" fontId="3" fillId="0" borderId="0"/>
    <xf numFmtId="12" fontId="8" fillId="4" borderId="14">
      <alignment horizontal="left"/>
    </xf>
    <xf numFmtId="37" fontId="7" fillId="5" borderId="0" applyNumberFormat="0" applyBorder="0" applyAlignment="0" applyProtection="0"/>
    <xf numFmtId="37" fontId="7" fillId="0" borderId="0"/>
    <xf numFmtId="3" fontId="9" fillId="6" borderId="15" applyProtection="0"/>
  </cellStyleXfs>
  <cellXfs count="54">
    <xf numFmtId="0" fontId="0" fillId="0" borderId="0" xfId="0"/>
    <xf numFmtId="165" fontId="2" fillId="0" borderId="0" xfId="3" applyNumberFormat="1" applyFont="1" applyAlignment="1">
      <alignment horizontal="centerContinuous"/>
    </xf>
    <xf numFmtId="165" fontId="1" fillId="0" borderId="0" xfId="3" applyNumberFormat="1" applyFont="1"/>
    <xf numFmtId="166" fontId="1" fillId="2" borderId="0" xfId="3" applyNumberFormat="1" applyFont="1" applyFill="1"/>
    <xf numFmtId="17" fontId="1" fillId="0" borderId="0" xfId="3" applyNumberFormat="1" applyFont="1"/>
    <xf numFmtId="10" fontId="1" fillId="2" borderId="0" xfId="2" applyNumberFormat="1" applyFont="1" applyFill="1"/>
    <xf numFmtId="165" fontId="3" fillId="0" borderId="0" xfId="3" applyNumberFormat="1" applyFont="1"/>
    <xf numFmtId="165" fontId="2" fillId="0" borderId="0" xfId="3" applyNumberFormat="1" applyFont="1"/>
    <xf numFmtId="167" fontId="1" fillId="0" borderId="0" xfId="1" applyNumberFormat="1" applyFont="1"/>
    <xf numFmtId="7" fontId="1" fillId="0" borderId="0" xfId="1" applyNumberFormat="1" applyFont="1"/>
    <xf numFmtId="168" fontId="1" fillId="0" borderId="0" xfId="3" applyNumberFormat="1" applyFont="1"/>
    <xf numFmtId="168" fontId="1" fillId="0" borderId="0" xfId="2" applyNumberFormat="1" applyFont="1"/>
    <xf numFmtId="10" fontId="1" fillId="0" borderId="0" xfId="2" applyNumberFormat="1" applyFont="1"/>
    <xf numFmtId="165" fontId="1" fillId="0" borderId="1" xfId="3" applyNumberFormat="1" applyFont="1" applyBorder="1" applyAlignment="1">
      <alignment horizontal="center"/>
    </xf>
    <xf numFmtId="165" fontId="1" fillId="0" borderId="2" xfId="3" applyNumberFormat="1" applyFont="1" applyBorder="1" applyAlignment="1">
      <alignment horizontal="center"/>
    </xf>
    <xf numFmtId="165" fontId="1" fillId="0" borderId="3" xfId="3" applyNumberFormat="1" applyFont="1" applyBorder="1" applyAlignment="1">
      <alignment horizontal="centerContinuous"/>
    </xf>
    <xf numFmtId="165" fontId="1" fillId="0" borderId="4" xfId="3" applyNumberFormat="1" applyFont="1" applyBorder="1" applyAlignment="1">
      <alignment horizontal="centerContinuous"/>
    </xf>
    <xf numFmtId="165" fontId="1" fillId="0" borderId="5" xfId="3" applyNumberFormat="1" applyFont="1" applyBorder="1" applyAlignment="1">
      <alignment horizontal="center"/>
    </xf>
    <xf numFmtId="165" fontId="1" fillId="0" borderId="4" xfId="3" applyNumberFormat="1" applyFont="1" applyBorder="1" applyAlignment="1">
      <alignment horizontal="center"/>
    </xf>
    <xf numFmtId="165" fontId="1" fillId="0" borderId="3" xfId="3" applyNumberFormat="1" applyFont="1" applyBorder="1" applyAlignment="1">
      <alignment horizontal="center"/>
    </xf>
    <xf numFmtId="165" fontId="1" fillId="0" borderId="6" xfId="3" applyNumberFormat="1" applyFont="1" applyBorder="1" applyAlignment="1">
      <alignment horizontal="centerContinuous"/>
    </xf>
    <xf numFmtId="17" fontId="1" fillId="0" borderId="1" xfId="3" applyNumberFormat="1" applyFont="1" applyBorder="1" applyAlignment="1">
      <alignment horizontal="center"/>
    </xf>
    <xf numFmtId="165" fontId="1" fillId="0" borderId="7" xfId="3" applyNumberFormat="1" applyFont="1" applyBorder="1"/>
    <xf numFmtId="41" fontId="1" fillId="0" borderId="8" xfId="3" applyNumberFormat="1" applyFont="1" applyBorder="1"/>
    <xf numFmtId="41" fontId="1" fillId="0" borderId="9" xfId="3" applyNumberFormat="1" applyFont="1" applyBorder="1"/>
    <xf numFmtId="169" fontId="1" fillId="0" borderId="8" xfId="3" applyNumberFormat="1" applyFont="1" applyBorder="1"/>
    <xf numFmtId="165" fontId="1" fillId="0" borderId="1" xfId="3" applyNumberFormat="1" applyFont="1" applyBorder="1"/>
    <xf numFmtId="0" fontId="1" fillId="0" borderId="0" xfId="3" applyNumberFormat="1" applyFont="1"/>
    <xf numFmtId="17" fontId="1" fillId="0" borderId="10" xfId="3" applyNumberFormat="1" applyFont="1" applyBorder="1" applyAlignment="1">
      <alignment horizontal="center"/>
    </xf>
    <xf numFmtId="165" fontId="1" fillId="0" borderId="0" xfId="3" applyNumberFormat="1" applyFont="1" applyBorder="1"/>
    <xf numFmtId="169" fontId="1" fillId="0" borderId="9" xfId="3" applyNumberFormat="1" applyFont="1" applyBorder="1"/>
    <xf numFmtId="165" fontId="1" fillId="0" borderId="10" xfId="3" applyNumberFormat="1" applyFont="1" applyBorder="1"/>
    <xf numFmtId="165" fontId="4" fillId="3" borderId="0" xfId="3" applyNumberFormat="1" applyFont="1" applyFill="1"/>
    <xf numFmtId="17" fontId="1" fillId="0" borderId="5" xfId="3" applyNumberFormat="1" applyFont="1" applyBorder="1" applyAlignment="1">
      <alignment horizontal="center"/>
    </xf>
    <xf numFmtId="165" fontId="1" fillId="0" borderId="11" xfId="3" applyNumberFormat="1" applyFont="1" applyBorder="1"/>
    <xf numFmtId="41" fontId="1" fillId="0" borderId="12" xfId="3" applyNumberFormat="1" applyFont="1" applyBorder="1"/>
    <xf numFmtId="169" fontId="1" fillId="0" borderId="12" xfId="3" applyNumberFormat="1" applyFont="1" applyBorder="1"/>
    <xf numFmtId="165" fontId="1" fillId="0" borderId="5" xfId="3" applyNumberFormat="1" applyFont="1" applyBorder="1"/>
    <xf numFmtId="17" fontId="1" fillId="2" borderId="1" xfId="3" applyNumberFormat="1" applyFont="1" applyFill="1" applyBorder="1" applyAlignment="1">
      <alignment horizontal="center"/>
    </xf>
    <xf numFmtId="165" fontId="1" fillId="2" borderId="7" xfId="3" applyNumberFormat="1" applyFont="1" applyFill="1" applyBorder="1"/>
    <xf numFmtId="41" fontId="1" fillId="2" borderId="8" xfId="3" applyNumberFormat="1" applyFont="1" applyFill="1" applyBorder="1"/>
    <xf numFmtId="169" fontId="1" fillId="2" borderId="8" xfId="3" applyNumberFormat="1" applyFont="1" applyFill="1" applyBorder="1"/>
    <xf numFmtId="17" fontId="1" fillId="2" borderId="10" xfId="3" applyNumberFormat="1" applyFont="1" applyFill="1" applyBorder="1" applyAlignment="1">
      <alignment horizontal="center"/>
    </xf>
    <xf numFmtId="165" fontId="1" fillId="2" borderId="0" xfId="3" applyNumberFormat="1" applyFont="1" applyFill="1" applyBorder="1"/>
    <xf numFmtId="41" fontId="1" fillId="2" borderId="9" xfId="3" applyNumberFormat="1" applyFont="1" applyFill="1" applyBorder="1"/>
    <xf numFmtId="169" fontId="1" fillId="2" borderId="9" xfId="3" applyNumberFormat="1" applyFont="1" applyFill="1" applyBorder="1"/>
    <xf numFmtId="17" fontId="1" fillId="2" borderId="5" xfId="3" applyNumberFormat="1" applyFont="1" applyFill="1" applyBorder="1" applyAlignment="1">
      <alignment horizontal="center"/>
    </xf>
    <xf numFmtId="165" fontId="1" fillId="2" borderId="11" xfId="3" applyNumberFormat="1" applyFont="1" applyFill="1" applyBorder="1"/>
    <xf numFmtId="41" fontId="1" fillId="2" borderId="12" xfId="3" applyNumberFormat="1" applyFont="1" applyFill="1" applyBorder="1"/>
    <xf numFmtId="169" fontId="1" fillId="2" borderId="12" xfId="3" applyNumberFormat="1" applyFont="1" applyFill="1" applyBorder="1"/>
    <xf numFmtId="165" fontId="1" fillId="0" borderId="0" xfId="3" applyNumberFormat="1" applyFont="1" applyAlignment="1">
      <alignment horizontal="center"/>
    </xf>
    <xf numFmtId="40" fontId="0" fillId="0" borderId="0" xfId="0" applyNumberFormat="1"/>
    <xf numFmtId="37" fontId="1" fillId="0" borderId="0" xfId="1" applyNumberFormat="1" applyFont="1"/>
    <xf numFmtId="40" fontId="1" fillId="0" borderId="0" xfId="3" applyNumberFormat="1" applyFont="1"/>
  </cellXfs>
  <cellStyles count="16">
    <cellStyle name="Comma 2" xfId="4"/>
    <cellStyle name="Currency" xfId="1" builtinId="4"/>
    <cellStyle name="Currency 2" xfId="5"/>
    <cellStyle name="Currency No Comma" xfId="6"/>
    <cellStyle name="MCP" xfId="7"/>
    <cellStyle name="noninput" xfId="8"/>
    <cellStyle name="Normal" xfId="0" builtinId="0"/>
    <cellStyle name="Normal 2" xfId="9"/>
    <cellStyle name="Normal 2 2" xfId="10"/>
    <cellStyle name="Normal 3" xfId="3"/>
    <cellStyle name="Normal 5" xfId="11"/>
    <cellStyle name="Password" xfId="12"/>
    <cellStyle name="Percent" xfId="2" builtinId="5"/>
    <cellStyle name="Unprot" xfId="13"/>
    <cellStyle name="Unprot$" xfId="14"/>
    <cellStyle name="Unprotect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4\13%20-%20UT%20Compliance%20Filing%20-%202014.Q1%20Mar\Scenario\13%20-%20UT%202014.Q1%20-%201---%20AC%20Study%20_2014%2003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"/>
      <sheetName val="VDOC"/>
      <sheetName val="Table 1"/>
      <sheetName val="Table 2"/>
      <sheetName val="Table 3 2024"/>
      <sheetName val="Table 3 2028"/>
      <sheetName val="Table 4"/>
      <sheetName val="--&gt;"/>
      <sheetName val="Monthly NPV"/>
    </sheetNames>
    <sheetDataSet>
      <sheetData sheetId="0"/>
      <sheetData sheetId="1"/>
      <sheetData sheetId="2">
        <row r="8">
          <cell r="I8">
            <v>1</v>
          </cell>
        </row>
        <row r="17">
          <cell r="I17">
            <v>0</v>
          </cell>
        </row>
        <row r="35">
          <cell r="I35">
            <v>6.8820000000000006E-2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64"/>
  <sheetViews>
    <sheetView tabSelected="1" topLeftCell="A244" zoomScale="80" zoomScaleNormal="80" zoomScaleSheetLayoutView="85" workbookViewId="0">
      <selection activeCell="G6" sqref="G6"/>
    </sheetView>
  </sheetViews>
  <sheetFormatPr defaultRowHeight="12.75" outlineLevelRow="1" x14ac:dyDescent="0.2"/>
  <cols>
    <col min="1" max="1" width="5.28515625" style="2" customWidth="1"/>
    <col min="2" max="2" width="10.85546875" style="2" customWidth="1"/>
    <col min="3" max="3" width="15.5703125" style="2" customWidth="1"/>
    <col min="4" max="4" width="13.85546875" style="2" customWidth="1"/>
    <col min="5" max="5" width="15.85546875" style="2" customWidth="1"/>
    <col min="6" max="7" width="13.85546875" style="2" customWidth="1"/>
    <col min="8" max="8" width="3.28515625" style="2" customWidth="1"/>
    <col min="9" max="9" width="8.140625" style="2" customWidth="1"/>
    <col min="10" max="11" width="8.5703125" style="2" customWidth="1"/>
    <col min="12" max="12" width="8" style="2" customWidth="1"/>
    <col min="13" max="13" width="18.140625" style="2" customWidth="1"/>
    <col min="14" max="14" width="8" style="2" customWidth="1"/>
    <col min="15" max="16" width="9.140625" style="2"/>
    <col min="17" max="17" width="14.140625" style="2" customWidth="1"/>
    <col min="18" max="21" width="9.140625" style="2"/>
    <col min="22" max="22" width="11.28515625" style="2" bestFit="1" customWidth="1"/>
    <col min="23" max="16384" width="9.140625" style="2"/>
  </cols>
  <sheetData>
    <row r="1" spans="2:22" x14ac:dyDescent="0.2">
      <c r="B1" s="1"/>
      <c r="C1" s="1"/>
      <c r="D1" s="1"/>
      <c r="E1" s="1"/>
      <c r="F1" s="1"/>
      <c r="G1" s="1"/>
      <c r="M1" s="2" t="s">
        <v>0</v>
      </c>
    </row>
    <row r="2" spans="2:22" x14ac:dyDescent="0.2">
      <c r="B2" s="1" t="s">
        <v>19</v>
      </c>
      <c r="C2" s="1"/>
      <c r="D2" s="1"/>
      <c r="E2" s="1"/>
      <c r="F2" s="1"/>
      <c r="G2" s="1"/>
      <c r="M2" s="3" t="s">
        <v>23</v>
      </c>
    </row>
    <row r="3" spans="2:22" x14ac:dyDescent="0.2">
      <c r="B3" s="1" t="str">
        <f>TEXT($K$3,"MMMM YYYY")&amp;"  through  "&amp;TEXT($K$4,"MMMM YYYY")</f>
        <v>January 2015  through  December 2034</v>
      </c>
      <c r="C3" s="1"/>
      <c r="D3" s="1"/>
      <c r="E3" s="1"/>
      <c r="F3" s="1"/>
      <c r="G3" s="1"/>
      <c r="J3" s="2" t="s">
        <v>1</v>
      </c>
      <c r="K3" s="4">
        <f>MIN(K11:K22)</f>
        <v>42005</v>
      </c>
      <c r="M3" s="2" t="s">
        <v>2</v>
      </c>
    </row>
    <row r="4" spans="2:22" x14ac:dyDescent="0.2">
      <c r="B4" s="1" t="s">
        <v>3</v>
      </c>
      <c r="C4" s="1"/>
      <c r="D4" s="1"/>
      <c r="E4" s="1"/>
      <c r="F4" s="1"/>
      <c r="G4" s="1"/>
      <c r="J4" s="2" t="s">
        <v>4</v>
      </c>
      <c r="K4" s="4">
        <f>EDATE(K3,20*12-1)</f>
        <v>49279</v>
      </c>
      <c r="M4" s="3">
        <v>100</v>
      </c>
      <c r="N4" s="2" t="s">
        <v>5</v>
      </c>
    </row>
    <row r="5" spans="2:22" x14ac:dyDescent="0.2">
      <c r="B5" s="1"/>
      <c r="C5" s="1"/>
      <c r="D5" s="1"/>
      <c r="E5" s="1"/>
      <c r="F5" s="1"/>
      <c r="G5" s="1"/>
      <c r="M5" s="5">
        <f>(SUM(F23:F70)/(8760*3+8784))/Study_MW</f>
        <v>0.85</v>
      </c>
      <c r="N5" s="6" t="s">
        <v>6</v>
      </c>
    </row>
    <row r="6" spans="2:22" x14ac:dyDescent="0.2">
      <c r="B6" s="7" t="str">
        <f>"Nominal NPV at "&amp;TEXT(J7,"0.000%")&amp;" discount rate"</f>
        <v>Nominal NPV at 6.882% discount rate</v>
      </c>
      <c r="G6" s="53">
        <f>E7/F7</f>
        <v>44.533102919840751</v>
      </c>
      <c r="J6" s="2" t="s">
        <v>20</v>
      </c>
    </row>
    <row r="7" spans="2:22" x14ac:dyDescent="0.2">
      <c r="C7" s="8">
        <f>NPV($K$7,C11:C262)</f>
        <v>328794599.26853359</v>
      </c>
      <c r="D7" s="8">
        <f>NPV($K$7,D11:D262)</f>
        <v>37001236.547865696</v>
      </c>
      <c r="E7" s="8">
        <f>NPV($K$7,E11:E262)</f>
        <v>365795835.81639934</v>
      </c>
      <c r="F7" s="52">
        <f>NPV($K$7,F11:F262)</f>
        <v>8214020.8481503995</v>
      </c>
      <c r="G7" s="9">
        <f>($C7+D7)/$F7</f>
        <v>44.533102919840744</v>
      </c>
      <c r="J7" s="10">
        <v>6.8820000000000006E-2</v>
      </c>
      <c r="K7" s="11">
        <f>((1+J7)^(1/12))-1</f>
        <v>5.5616787114050048E-3</v>
      </c>
      <c r="R7" s="2">
        <v>24</v>
      </c>
    </row>
    <row r="8" spans="2:22" x14ac:dyDescent="0.2">
      <c r="N8" s="12"/>
    </row>
    <row r="9" spans="2:22" x14ac:dyDescent="0.2">
      <c r="B9" s="13"/>
      <c r="C9" s="14" t="s">
        <v>7</v>
      </c>
      <c r="D9" s="15" t="s">
        <v>8</v>
      </c>
      <c r="E9" s="15" t="s">
        <v>9</v>
      </c>
      <c r="F9" s="15" t="s">
        <v>9</v>
      </c>
      <c r="G9" s="16" t="s">
        <v>10</v>
      </c>
      <c r="Q9" s="2" t="s">
        <v>11</v>
      </c>
      <c r="R9" s="2" t="s">
        <v>24</v>
      </c>
      <c r="T9" s="2" t="s">
        <v>37</v>
      </c>
    </row>
    <row r="10" spans="2:22" x14ac:dyDescent="0.2">
      <c r="B10" s="17" t="s">
        <v>11</v>
      </c>
      <c r="C10" s="14" t="s">
        <v>12</v>
      </c>
      <c r="D10" s="18" t="str">
        <f>TEXT((SUM(F23:F70)/(8760*3+8784))/Study_MW,"0.0%")&amp;" CF"</f>
        <v>85.0% CF</v>
      </c>
      <c r="E10" s="19" t="s">
        <v>13</v>
      </c>
      <c r="F10" s="17" t="s">
        <v>14</v>
      </c>
      <c r="G10" s="18" t="str">
        <f>D10</f>
        <v>85.0% CF</v>
      </c>
      <c r="I10" s="15" t="s">
        <v>15</v>
      </c>
      <c r="J10" s="20" t="s">
        <v>16</v>
      </c>
      <c r="K10" s="20" t="s">
        <v>17</v>
      </c>
      <c r="L10" s="20" t="s">
        <v>15</v>
      </c>
      <c r="M10" s="20"/>
      <c r="N10" s="16"/>
      <c r="Q10" s="2" t="s">
        <v>25</v>
      </c>
      <c r="R10" s="2">
        <f>$R$7*31</f>
        <v>744</v>
      </c>
      <c r="T10" s="2">
        <f>R10*100*0.85</f>
        <v>63240</v>
      </c>
      <c r="V10" s="2">
        <f t="shared" ref="V10:V21" si="0">G11*T10</f>
        <v>1972586.4291269481</v>
      </c>
    </row>
    <row r="11" spans="2:22" ht="15" x14ac:dyDescent="0.25">
      <c r="B11" s="21">
        <v>42005</v>
      </c>
      <c r="C11" s="22">
        <v>1972586.4291269481</v>
      </c>
      <c r="D11" s="23">
        <v>0</v>
      </c>
      <c r="E11" s="24">
        <f>IF(ISNUMBER(C11+D11),C11+D11,"")</f>
        <v>1972586.4291269481</v>
      </c>
      <c r="F11" s="22">
        <v>63240</v>
      </c>
      <c r="G11" s="25">
        <f>IF(ISNUMBER($F11),E11/$F11,"")</f>
        <v>31.192068771773375</v>
      </c>
      <c r="I11" s="26">
        <v>1</v>
      </c>
      <c r="J11" s="27">
        <f>YEAR(B11)</f>
        <v>2015</v>
      </c>
      <c r="K11" s="21">
        <f t="shared" ref="K11:K22" si="1">IF(ISNUMBER(F11),B11,"")</f>
        <v>42005</v>
      </c>
      <c r="L11" s="2">
        <v>241</v>
      </c>
      <c r="M11" s="2" t="s">
        <v>18</v>
      </c>
      <c r="O11" s="51">
        <v>31.192068771773375</v>
      </c>
      <c r="P11" s="51">
        <f>G11-O11</f>
        <v>0</v>
      </c>
      <c r="Q11" s="2" t="s">
        <v>26</v>
      </c>
      <c r="R11" s="2">
        <f>$R$7*28</f>
        <v>672</v>
      </c>
      <c r="S11" s="2">
        <f>$R$7*29</f>
        <v>696</v>
      </c>
      <c r="T11" s="2">
        <f t="shared" ref="T11:T21" si="2">R11*100*0.85</f>
        <v>57120</v>
      </c>
      <c r="U11" s="2">
        <f>S11*100*0.85</f>
        <v>59160</v>
      </c>
      <c r="V11" s="2">
        <f t="shared" si="0"/>
        <v>1826337.6059339494</v>
      </c>
    </row>
    <row r="12" spans="2:22" ht="15" x14ac:dyDescent="0.25">
      <c r="B12" s="28">
        <f t="shared" ref="B12:B75" si="3">EDATE(B11,1)</f>
        <v>42036</v>
      </c>
      <c r="C12" s="29">
        <v>1826337.6059339494</v>
      </c>
      <c r="D12" s="24">
        <v>0</v>
      </c>
      <c r="E12" s="24">
        <f t="shared" ref="E12:E21" si="4">IF(ISNUMBER(C12+D12),C12+D12,"")</f>
        <v>1826337.6059339494</v>
      </c>
      <c r="F12" s="29">
        <v>57120</v>
      </c>
      <c r="G12" s="30">
        <f t="shared" ref="G12:G75" si="5">IF(ISNUMBER($F12),E12/$F12,"")</f>
        <v>31.973697582877264</v>
      </c>
      <c r="I12" s="31">
        <f>I11+1</f>
        <v>2</v>
      </c>
      <c r="J12" s="27">
        <f t="shared" ref="J12:J75" si="6">YEAR(B12)</f>
        <v>2015</v>
      </c>
      <c r="K12" s="28">
        <f t="shared" si="1"/>
        <v>42036</v>
      </c>
      <c r="L12" s="2">
        <v>324</v>
      </c>
      <c r="M12" s="32" t="s">
        <v>22</v>
      </c>
      <c r="O12" s="51">
        <v>31.973697582877264</v>
      </c>
      <c r="P12" s="51">
        <f t="shared" ref="P12:P75" si="7">G12-O12</f>
        <v>0</v>
      </c>
      <c r="Q12" s="2" t="s">
        <v>27</v>
      </c>
      <c r="R12" s="2">
        <f>$R$7*31</f>
        <v>744</v>
      </c>
      <c r="T12" s="2">
        <f t="shared" si="2"/>
        <v>63240</v>
      </c>
      <c r="V12" s="2">
        <f t="shared" si="0"/>
        <v>2044781.1023090184</v>
      </c>
    </row>
    <row r="13" spans="2:22" ht="15" x14ac:dyDescent="0.25">
      <c r="B13" s="28">
        <f t="shared" si="3"/>
        <v>42064</v>
      </c>
      <c r="C13" s="29">
        <v>2044781.1023090184</v>
      </c>
      <c r="D13" s="24">
        <v>0</v>
      </c>
      <c r="E13" s="24">
        <f t="shared" si="4"/>
        <v>2044781.1023090184</v>
      </c>
      <c r="F13" s="29">
        <v>63240</v>
      </c>
      <c r="G13" s="30">
        <f t="shared" si="5"/>
        <v>32.333667019434195</v>
      </c>
      <c r="I13" s="31">
        <f t="shared" ref="I13:I22" si="8">I12+1</f>
        <v>3</v>
      </c>
      <c r="J13" s="27">
        <f t="shared" si="6"/>
        <v>2015</v>
      </c>
      <c r="K13" s="28">
        <f t="shared" si="1"/>
        <v>42064</v>
      </c>
      <c r="O13" s="51">
        <v>32.333667019434195</v>
      </c>
      <c r="P13" s="51">
        <f t="shared" si="7"/>
        <v>0</v>
      </c>
      <c r="Q13" s="2" t="s">
        <v>28</v>
      </c>
      <c r="R13" s="2">
        <f>$R$7*30</f>
        <v>720</v>
      </c>
      <c r="T13" s="2">
        <f t="shared" si="2"/>
        <v>61200</v>
      </c>
      <c r="V13" s="2">
        <f t="shared" si="0"/>
        <v>1641521.8917626143</v>
      </c>
    </row>
    <row r="14" spans="2:22" ht="15" x14ac:dyDescent="0.25">
      <c r="B14" s="28">
        <f t="shared" si="3"/>
        <v>42095</v>
      </c>
      <c r="C14" s="29">
        <v>1641521.8917626143</v>
      </c>
      <c r="D14" s="24">
        <v>0</v>
      </c>
      <c r="E14" s="24">
        <f t="shared" si="4"/>
        <v>1641521.8917626143</v>
      </c>
      <c r="F14" s="29">
        <v>61200</v>
      </c>
      <c r="G14" s="30">
        <f t="shared" si="5"/>
        <v>26.822253133376051</v>
      </c>
      <c r="I14" s="31">
        <f t="shared" si="8"/>
        <v>4</v>
      </c>
      <c r="J14" s="27">
        <f t="shared" si="6"/>
        <v>2015</v>
      </c>
      <c r="K14" s="28">
        <f t="shared" si="1"/>
        <v>42095</v>
      </c>
      <c r="O14" s="51">
        <v>26.822253133376051</v>
      </c>
      <c r="P14" s="51">
        <f t="shared" si="7"/>
        <v>0</v>
      </c>
      <c r="Q14" s="2" t="s">
        <v>29</v>
      </c>
      <c r="R14" s="2">
        <f>$R$7*31</f>
        <v>744</v>
      </c>
      <c r="T14" s="2">
        <f t="shared" si="2"/>
        <v>63240</v>
      </c>
      <c r="V14" s="2">
        <f t="shared" si="0"/>
        <v>1609431.7998587936</v>
      </c>
    </row>
    <row r="15" spans="2:22" ht="15" x14ac:dyDescent="0.25">
      <c r="B15" s="28">
        <f t="shared" si="3"/>
        <v>42125</v>
      </c>
      <c r="C15" s="29">
        <v>1609431.7998587936</v>
      </c>
      <c r="D15" s="24">
        <v>0</v>
      </c>
      <c r="E15" s="24">
        <f t="shared" si="4"/>
        <v>1609431.7998587936</v>
      </c>
      <c r="F15" s="29">
        <v>63240</v>
      </c>
      <c r="G15" s="30">
        <f t="shared" si="5"/>
        <v>25.449585703016975</v>
      </c>
      <c r="I15" s="31">
        <f t="shared" si="8"/>
        <v>5</v>
      </c>
      <c r="J15" s="27">
        <f t="shared" si="6"/>
        <v>2015</v>
      </c>
      <c r="K15" s="28">
        <f t="shared" si="1"/>
        <v>42125</v>
      </c>
      <c r="O15" s="51">
        <v>25.449585703016975</v>
      </c>
      <c r="P15" s="51">
        <f t="shared" si="7"/>
        <v>0</v>
      </c>
      <c r="Q15" s="2" t="s">
        <v>30</v>
      </c>
      <c r="R15" s="2">
        <f>$R$7*30</f>
        <v>720</v>
      </c>
      <c r="T15" s="2">
        <f t="shared" si="2"/>
        <v>61200</v>
      </c>
      <c r="V15" s="2">
        <f t="shared" si="0"/>
        <v>1605572.8568890989</v>
      </c>
    </row>
    <row r="16" spans="2:22" ht="15" x14ac:dyDescent="0.25">
      <c r="B16" s="28">
        <f t="shared" si="3"/>
        <v>42156</v>
      </c>
      <c r="C16" s="29">
        <v>1605572.8568890989</v>
      </c>
      <c r="D16" s="24">
        <v>0</v>
      </c>
      <c r="E16" s="24">
        <f t="shared" si="4"/>
        <v>1605572.8568890989</v>
      </c>
      <c r="F16" s="29">
        <v>61200</v>
      </c>
      <c r="G16" s="30">
        <f t="shared" si="5"/>
        <v>26.234850602763053</v>
      </c>
      <c r="I16" s="31">
        <f t="shared" si="8"/>
        <v>6</v>
      </c>
      <c r="J16" s="27">
        <f t="shared" si="6"/>
        <v>2015</v>
      </c>
      <c r="K16" s="28">
        <f t="shared" si="1"/>
        <v>42156</v>
      </c>
      <c r="O16" s="51">
        <v>26.234850602763053</v>
      </c>
      <c r="P16" s="51">
        <f t="shared" si="7"/>
        <v>0</v>
      </c>
      <c r="Q16" s="2" t="s">
        <v>31</v>
      </c>
      <c r="R16" s="2">
        <f>$R$7*31</f>
        <v>744</v>
      </c>
      <c r="T16" s="2">
        <f t="shared" si="2"/>
        <v>63240</v>
      </c>
      <c r="V16" s="2">
        <f t="shared" si="0"/>
        <v>2418228.6975286901</v>
      </c>
    </row>
    <row r="17" spans="2:22" ht="15" x14ac:dyDescent="0.25">
      <c r="B17" s="28">
        <f t="shared" si="3"/>
        <v>42186</v>
      </c>
      <c r="C17" s="29">
        <v>2418228.6975286901</v>
      </c>
      <c r="D17" s="24">
        <v>0</v>
      </c>
      <c r="E17" s="24">
        <f t="shared" si="4"/>
        <v>2418228.6975286901</v>
      </c>
      <c r="F17" s="29">
        <v>63240</v>
      </c>
      <c r="G17" s="30">
        <f t="shared" si="5"/>
        <v>38.238910460605474</v>
      </c>
      <c r="I17" s="31">
        <f t="shared" si="8"/>
        <v>7</v>
      </c>
      <c r="J17" s="27">
        <f t="shared" si="6"/>
        <v>2015</v>
      </c>
      <c r="K17" s="28">
        <f t="shared" si="1"/>
        <v>42186</v>
      </c>
      <c r="O17" s="51">
        <v>38.238910460605474</v>
      </c>
      <c r="P17" s="51">
        <f t="shared" si="7"/>
        <v>0</v>
      </c>
      <c r="Q17" s="2" t="s">
        <v>32</v>
      </c>
      <c r="R17" s="2">
        <f>$R$7*31</f>
        <v>744</v>
      </c>
      <c r="T17" s="2">
        <f t="shared" si="2"/>
        <v>63240</v>
      </c>
      <c r="V17" s="2">
        <f t="shared" si="0"/>
        <v>2294397.3746080995</v>
      </c>
    </row>
    <row r="18" spans="2:22" ht="15" x14ac:dyDescent="0.25">
      <c r="B18" s="28">
        <f t="shared" si="3"/>
        <v>42217</v>
      </c>
      <c r="C18" s="29">
        <v>2294397.3746080995</v>
      </c>
      <c r="D18" s="24">
        <v>0</v>
      </c>
      <c r="E18" s="24">
        <f t="shared" si="4"/>
        <v>2294397.3746080995</v>
      </c>
      <c r="F18" s="29">
        <v>63240</v>
      </c>
      <c r="G18" s="30">
        <f t="shared" si="5"/>
        <v>36.280793399875073</v>
      </c>
      <c r="I18" s="31">
        <f t="shared" si="8"/>
        <v>8</v>
      </c>
      <c r="J18" s="27">
        <f t="shared" si="6"/>
        <v>2015</v>
      </c>
      <c r="K18" s="28">
        <f t="shared" si="1"/>
        <v>42217</v>
      </c>
      <c r="O18" s="51">
        <v>36.280793399875073</v>
      </c>
      <c r="P18" s="51">
        <f t="shared" si="7"/>
        <v>0</v>
      </c>
      <c r="Q18" s="2" t="s">
        <v>33</v>
      </c>
      <c r="R18" s="2">
        <f>$R$7*30</f>
        <v>720</v>
      </c>
      <c r="T18" s="2">
        <f t="shared" si="2"/>
        <v>61200</v>
      </c>
      <c r="V18" s="2">
        <f t="shared" si="0"/>
        <v>1885021.8636783659</v>
      </c>
    </row>
    <row r="19" spans="2:22" ht="15" x14ac:dyDescent="0.25">
      <c r="B19" s="28">
        <f t="shared" si="3"/>
        <v>42248</v>
      </c>
      <c r="C19" s="29">
        <v>1885021.8636783659</v>
      </c>
      <c r="D19" s="24">
        <v>0</v>
      </c>
      <c r="E19" s="24">
        <f t="shared" si="4"/>
        <v>1885021.8636783659</v>
      </c>
      <c r="F19" s="29">
        <v>61200</v>
      </c>
      <c r="G19" s="30">
        <f t="shared" si="5"/>
        <v>30.801010844417743</v>
      </c>
      <c r="I19" s="31">
        <f t="shared" si="8"/>
        <v>9</v>
      </c>
      <c r="J19" s="27">
        <f t="shared" si="6"/>
        <v>2015</v>
      </c>
      <c r="K19" s="28">
        <f t="shared" si="1"/>
        <v>42248</v>
      </c>
      <c r="O19" s="51">
        <v>30.801010844417743</v>
      </c>
      <c r="P19" s="51">
        <f t="shared" si="7"/>
        <v>0</v>
      </c>
      <c r="Q19" s="2" t="s">
        <v>34</v>
      </c>
      <c r="R19" s="2">
        <f>$R$7*31</f>
        <v>744</v>
      </c>
      <c r="T19" s="2">
        <f t="shared" si="2"/>
        <v>63240</v>
      </c>
      <c r="V19" s="2">
        <f t="shared" si="0"/>
        <v>1753716.7717826962</v>
      </c>
    </row>
    <row r="20" spans="2:22" ht="15" x14ac:dyDescent="0.25">
      <c r="B20" s="28">
        <f t="shared" si="3"/>
        <v>42278</v>
      </c>
      <c r="C20" s="29">
        <v>1753716.7717826962</v>
      </c>
      <c r="D20" s="24">
        <v>0</v>
      </c>
      <c r="E20" s="24">
        <f t="shared" si="4"/>
        <v>1753716.7717826962</v>
      </c>
      <c r="F20" s="29">
        <v>63240</v>
      </c>
      <c r="G20" s="30">
        <f t="shared" si="5"/>
        <v>27.731131748619486</v>
      </c>
      <c r="I20" s="31">
        <f t="shared" si="8"/>
        <v>10</v>
      </c>
      <c r="J20" s="27">
        <f t="shared" si="6"/>
        <v>2015</v>
      </c>
      <c r="K20" s="28">
        <f t="shared" si="1"/>
        <v>42278</v>
      </c>
      <c r="O20" s="51">
        <v>27.731131748619486</v>
      </c>
      <c r="P20" s="51">
        <f t="shared" si="7"/>
        <v>0</v>
      </c>
      <c r="Q20" s="2" t="s">
        <v>35</v>
      </c>
      <c r="R20" s="2">
        <f>$R$7*30</f>
        <v>720</v>
      </c>
      <c r="T20" s="2">
        <f t="shared" si="2"/>
        <v>61200</v>
      </c>
      <c r="V20" s="2">
        <f t="shared" si="0"/>
        <v>1776630.4499125481</v>
      </c>
    </row>
    <row r="21" spans="2:22" ht="15" x14ac:dyDescent="0.25">
      <c r="B21" s="28">
        <f t="shared" si="3"/>
        <v>42309</v>
      </c>
      <c r="C21" s="29">
        <v>1776630.4499125481</v>
      </c>
      <c r="D21" s="24">
        <v>0</v>
      </c>
      <c r="E21" s="24">
        <f t="shared" si="4"/>
        <v>1776630.4499125481</v>
      </c>
      <c r="F21" s="29">
        <v>61200</v>
      </c>
      <c r="G21" s="30">
        <f t="shared" si="5"/>
        <v>29.029909312296535</v>
      </c>
      <c r="I21" s="31">
        <f t="shared" si="8"/>
        <v>11</v>
      </c>
      <c r="J21" s="27">
        <f t="shared" si="6"/>
        <v>2015</v>
      </c>
      <c r="K21" s="28">
        <f t="shared" si="1"/>
        <v>42309</v>
      </c>
      <c r="O21" s="51">
        <v>29.029909312296535</v>
      </c>
      <c r="P21" s="51">
        <f t="shared" si="7"/>
        <v>0</v>
      </c>
      <c r="Q21" s="2" t="s">
        <v>36</v>
      </c>
      <c r="R21" s="2">
        <f>$R$7*31</f>
        <v>744</v>
      </c>
      <c r="T21" s="2">
        <f t="shared" si="2"/>
        <v>63240</v>
      </c>
      <c r="V21" s="2">
        <f t="shared" si="0"/>
        <v>1803265.7744450569</v>
      </c>
    </row>
    <row r="22" spans="2:22" ht="15" x14ac:dyDescent="0.25">
      <c r="B22" s="33">
        <f t="shared" si="3"/>
        <v>42339</v>
      </c>
      <c r="C22" s="34">
        <v>1803265.7744450569</v>
      </c>
      <c r="D22" s="35">
        <v>0</v>
      </c>
      <c r="E22" s="35">
        <f t="shared" ref="E22:E85" si="9">C22+D22</f>
        <v>1803265.7744450569</v>
      </c>
      <c r="F22" s="34">
        <v>63240</v>
      </c>
      <c r="G22" s="36">
        <f t="shared" si="5"/>
        <v>28.514639064596093</v>
      </c>
      <c r="I22" s="37">
        <f t="shared" si="8"/>
        <v>12</v>
      </c>
      <c r="J22" s="27">
        <f t="shared" si="6"/>
        <v>2015</v>
      </c>
      <c r="K22" s="33">
        <f t="shared" si="1"/>
        <v>42339</v>
      </c>
      <c r="O22" s="51">
        <v>28.514639064596093</v>
      </c>
      <c r="P22" s="51">
        <f t="shared" si="7"/>
        <v>0</v>
      </c>
    </row>
    <row r="23" spans="2:22" ht="15" x14ac:dyDescent="0.25">
      <c r="B23" s="21">
        <f t="shared" si="3"/>
        <v>42370</v>
      </c>
      <c r="C23" s="22">
        <v>1745448.9156246781</v>
      </c>
      <c r="D23" s="23">
        <v>0</v>
      </c>
      <c r="E23" s="23">
        <f t="shared" si="9"/>
        <v>1745448.9156246781</v>
      </c>
      <c r="F23" s="22">
        <v>63240</v>
      </c>
      <c r="G23" s="25">
        <f t="shared" si="5"/>
        <v>27.600393985209966</v>
      </c>
      <c r="I23" s="26">
        <f>I11+13</f>
        <v>14</v>
      </c>
      <c r="J23" s="27">
        <f t="shared" si="6"/>
        <v>2016</v>
      </c>
      <c r="K23" s="27"/>
      <c r="O23" s="51">
        <v>27.600393985209966</v>
      </c>
      <c r="P23" s="51">
        <f t="shared" si="7"/>
        <v>0</v>
      </c>
      <c r="R23" s="2">
        <f>SUM(R10:R22)</f>
        <v>8760</v>
      </c>
      <c r="S23" s="2">
        <f>R23-R11+S11</f>
        <v>8784</v>
      </c>
    </row>
    <row r="24" spans="2:22" ht="15" x14ac:dyDescent="0.25">
      <c r="B24" s="28">
        <f t="shared" si="3"/>
        <v>42401</v>
      </c>
      <c r="C24" s="29">
        <v>1815294.6283502132</v>
      </c>
      <c r="D24" s="24">
        <v>0</v>
      </c>
      <c r="E24" s="24">
        <f t="shared" si="9"/>
        <v>1815294.6283502132</v>
      </c>
      <c r="F24" s="29">
        <v>59160</v>
      </c>
      <c r="G24" s="30">
        <f t="shared" si="5"/>
        <v>30.684493379821049</v>
      </c>
      <c r="I24" s="31">
        <f t="shared" ref="I24:I87" si="10">I12+13</f>
        <v>15</v>
      </c>
      <c r="J24" s="27">
        <f t="shared" si="6"/>
        <v>2016</v>
      </c>
      <c r="K24" s="27"/>
      <c r="O24" s="51">
        <v>30.684493379821049</v>
      </c>
      <c r="P24" s="51">
        <f t="shared" si="7"/>
        <v>0</v>
      </c>
    </row>
    <row r="25" spans="2:22" ht="15" x14ac:dyDescent="0.25">
      <c r="B25" s="28">
        <f t="shared" si="3"/>
        <v>42430</v>
      </c>
      <c r="C25" s="29">
        <v>1995220.0476074517</v>
      </c>
      <c r="D25" s="24">
        <v>0</v>
      </c>
      <c r="E25" s="24">
        <f t="shared" si="9"/>
        <v>1995220.0476074517</v>
      </c>
      <c r="F25" s="29">
        <v>63240</v>
      </c>
      <c r="G25" s="30">
        <f t="shared" si="5"/>
        <v>31.549969127252556</v>
      </c>
      <c r="I25" s="31">
        <f t="shared" si="10"/>
        <v>16</v>
      </c>
      <c r="J25" s="27">
        <f t="shared" si="6"/>
        <v>2016</v>
      </c>
      <c r="K25" s="27"/>
      <c r="O25" s="51">
        <v>31.549969127252556</v>
      </c>
      <c r="P25" s="51">
        <f t="shared" si="7"/>
        <v>0</v>
      </c>
    </row>
    <row r="26" spans="2:22" ht="15" x14ac:dyDescent="0.25">
      <c r="B26" s="28">
        <f t="shared" si="3"/>
        <v>42461</v>
      </c>
      <c r="C26" s="29">
        <v>1546499.1212871224</v>
      </c>
      <c r="D26" s="24">
        <v>0</v>
      </c>
      <c r="E26" s="24">
        <f t="shared" si="9"/>
        <v>1546499.1212871224</v>
      </c>
      <c r="F26" s="29">
        <v>61200</v>
      </c>
      <c r="G26" s="30">
        <f t="shared" si="5"/>
        <v>25.2695934850837</v>
      </c>
      <c r="I26" s="31">
        <f t="shared" si="10"/>
        <v>17</v>
      </c>
      <c r="J26" s="27">
        <f t="shared" si="6"/>
        <v>2016</v>
      </c>
      <c r="K26" s="27"/>
      <c r="O26" s="51">
        <v>25.2695934850837</v>
      </c>
      <c r="P26" s="51">
        <f t="shared" si="7"/>
        <v>0</v>
      </c>
    </row>
    <row r="27" spans="2:22" ht="15" x14ac:dyDescent="0.25">
      <c r="B27" s="28">
        <f t="shared" si="3"/>
        <v>42491</v>
      </c>
      <c r="C27" s="29">
        <v>1551518.4943209738</v>
      </c>
      <c r="D27" s="24">
        <v>0</v>
      </c>
      <c r="E27" s="24">
        <f t="shared" si="9"/>
        <v>1551518.4943209738</v>
      </c>
      <c r="F27" s="29">
        <v>63240</v>
      </c>
      <c r="G27" s="30">
        <f t="shared" si="5"/>
        <v>24.533815533222228</v>
      </c>
      <c r="I27" s="31">
        <f t="shared" si="10"/>
        <v>18</v>
      </c>
      <c r="J27" s="27">
        <f t="shared" si="6"/>
        <v>2016</v>
      </c>
      <c r="K27" s="27"/>
      <c r="O27" s="51">
        <v>24.533815533222228</v>
      </c>
      <c r="P27" s="51">
        <f t="shared" si="7"/>
        <v>0</v>
      </c>
    </row>
    <row r="28" spans="2:22" ht="15" x14ac:dyDescent="0.25">
      <c r="B28" s="28">
        <f t="shared" si="3"/>
        <v>42522</v>
      </c>
      <c r="C28" s="29">
        <v>1529209.6861321777</v>
      </c>
      <c r="D28" s="24">
        <v>0</v>
      </c>
      <c r="E28" s="24">
        <f t="shared" si="9"/>
        <v>1529209.6861321777</v>
      </c>
      <c r="F28" s="29">
        <v>61200</v>
      </c>
      <c r="G28" s="30">
        <f t="shared" si="5"/>
        <v>24.987086374708785</v>
      </c>
      <c r="I28" s="31">
        <f t="shared" si="10"/>
        <v>19</v>
      </c>
      <c r="J28" s="27">
        <f t="shared" si="6"/>
        <v>2016</v>
      </c>
      <c r="K28" s="27"/>
      <c r="O28" s="51">
        <v>24.987086374708785</v>
      </c>
      <c r="P28" s="51">
        <f t="shared" si="7"/>
        <v>0</v>
      </c>
    </row>
    <row r="29" spans="2:22" ht="15" x14ac:dyDescent="0.25">
      <c r="B29" s="28">
        <f t="shared" si="3"/>
        <v>42552</v>
      </c>
      <c r="C29" s="29">
        <v>2336655.3995938301</v>
      </c>
      <c r="D29" s="24">
        <v>0</v>
      </c>
      <c r="E29" s="24">
        <f t="shared" si="9"/>
        <v>2336655.3995938301</v>
      </c>
      <c r="F29" s="29">
        <v>63240</v>
      </c>
      <c r="G29" s="30">
        <f t="shared" si="5"/>
        <v>36.949010113754426</v>
      </c>
      <c r="I29" s="31">
        <f t="shared" si="10"/>
        <v>20</v>
      </c>
      <c r="J29" s="27">
        <f t="shared" si="6"/>
        <v>2016</v>
      </c>
      <c r="K29" s="27"/>
      <c r="O29" s="51">
        <v>36.949010113754426</v>
      </c>
      <c r="P29" s="51">
        <f t="shared" si="7"/>
        <v>0</v>
      </c>
    </row>
    <row r="30" spans="2:22" ht="15" x14ac:dyDescent="0.25">
      <c r="B30" s="28">
        <f t="shared" si="3"/>
        <v>42583</v>
      </c>
      <c r="C30" s="29">
        <v>2205532.9384481311</v>
      </c>
      <c r="D30" s="24">
        <v>0</v>
      </c>
      <c r="E30" s="24">
        <f t="shared" si="9"/>
        <v>2205532.9384481311</v>
      </c>
      <c r="F30" s="29">
        <v>63240</v>
      </c>
      <c r="G30" s="30">
        <f t="shared" si="5"/>
        <v>34.875599912209537</v>
      </c>
      <c r="I30" s="31">
        <f t="shared" si="10"/>
        <v>21</v>
      </c>
      <c r="J30" s="27">
        <f t="shared" si="6"/>
        <v>2016</v>
      </c>
      <c r="K30" s="27"/>
      <c r="O30" s="51">
        <v>34.875599912209537</v>
      </c>
      <c r="P30" s="51">
        <f t="shared" si="7"/>
        <v>0</v>
      </c>
    </row>
    <row r="31" spans="2:22" ht="15" x14ac:dyDescent="0.25">
      <c r="B31" s="28">
        <f t="shared" si="3"/>
        <v>42614</v>
      </c>
      <c r="C31" s="29">
        <v>1662097.1713836789</v>
      </c>
      <c r="D31" s="24">
        <v>0</v>
      </c>
      <c r="E31" s="24">
        <f t="shared" si="9"/>
        <v>1662097.1713836789</v>
      </c>
      <c r="F31" s="29">
        <v>61200</v>
      </c>
      <c r="G31" s="30">
        <f t="shared" si="5"/>
        <v>27.15845051280521</v>
      </c>
      <c r="I31" s="31">
        <f t="shared" si="10"/>
        <v>22</v>
      </c>
      <c r="J31" s="27">
        <f t="shared" si="6"/>
        <v>2016</v>
      </c>
      <c r="K31" s="27"/>
      <c r="O31" s="51">
        <v>27.15845051280521</v>
      </c>
      <c r="P31" s="51">
        <f t="shared" si="7"/>
        <v>0</v>
      </c>
    </row>
    <row r="32" spans="2:22" ht="15" x14ac:dyDescent="0.25">
      <c r="B32" s="28">
        <f t="shared" si="3"/>
        <v>42644</v>
      </c>
      <c r="C32" s="29">
        <v>1669270.5660318136</v>
      </c>
      <c r="D32" s="24">
        <v>0</v>
      </c>
      <c r="E32" s="24">
        <f t="shared" si="9"/>
        <v>1669270.5660318136</v>
      </c>
      <c r="F32" s="29">
        <v>63240</v>
      </c>
      <c r="G32" s="30">
        <f t="shared" si="5"/>
        <v>26.395802751926212</v>
      </c>
      <c r="I32" s="31">
        <f t="shared" si="10"/>
        <v>23</v>
      </c>
      <c r="J32" s="27">
        <f t="shared" si="6"/>
        <v>2016</v>
      </c>
      <c r="K32" s="27"/>
      <c r="O32" s="51">
        <v>26.395802751926212</v>
      </c>
      <c r="P32" s="51">
        <f t="shared" si="7"/>
        <v>0</v>
      </c>
    </row>
    <row r="33" spans="2:16" ht="12" customHeight="1" x14ac:dyDescent="0.25">
      <c r="B33" s="28">
        <f t="shared" si="3"/>
        <v>42675</v>
      </c>
      <c r="C33" s="29">
        <v>1549672.1411458105</v>
      </c>
      <c r="D33" s="24">
        <v>0</v>
      </c>
      <c r="E33" s="24">
        <f t="shared" si="9"/>
        <v>1549672.1411458105</v>
      </c>
      <c r="F33" s="29">
        <v>61200</v>
      </c>
      <c r="G33" s="30">
        <f t="shared" si="5"/>
        <v>25.321440214800823</v>
      </c>
      <c r="I33" s="31">
        <f t="shared" si="10"/>
        <v>24</v>
      </c>
      <c r="J33" s="27">
        <f t="shared" si="6"/>
        <v>2016</v>
      </c>
      <c r="K33" s="27"/>
      <c r="O33" s="51">
        <v>25.321440214800823</v>
      </c>
      <c r="P33" s="51">
        <f t="shared" si="7"/>
        <v>0</v>
      </c>
    </row>
    <row r="34" spans="2:16" ht="15" x14ac:dyDescent="0.25">
      <c r="B34" s="33">
        <f t="shared" si="3"/>
        <v>42705</v>
      </c>
      <c r="C34" s="34">
        <v>1519539.521727562</v>
      </c>
      <c r="D34" s="35">
        <v>0</v>
      </c>
      <c r="E34" s="35">
        <f t="shared" si="9"/>
        <v>1519539.521727562</v>
      </c>
      <c r="F34" s="34">
        <v>63240</v>
      </c>
      <c r="G34" s="36">
        <f t="shared" si="5"/>
        <v>24.028139179752721</v>
      </c>
      <c r="I34" s="37">
        <f t="shared" si="10"/>
        <v>25</v>
      </c>
      <c r="J34" s="27">
        <f t="shared" si="6"/>
        <v>2016</v>
      </c>
      <c r="K34" s="27"/>
      <c r="O34" s="51">
        <v>24.028139179752721</v>
      </c>
      <c r="P34" s="51">
        <f t="shared" si="7"/>
        <v>0</v>
      </c>
    </row>
    <row r="35" spans="2:16" ht="15" outlineLevel="1" x14ac:dyDescent="0.25">
      <c r="B35" s="21">
        <f t="shared" si="3"/>
        <v>42736</v>
      </c>
      <c r="C35" s="22">
        <v>1597390.0369486511</v>
      </c>
      <c r="D35" s="23">
        <v>0</v>
      </c>
      <c r="E35" s="23">
        <f t="shared" si="9"/>
        <v>1597390.0369486511</v>
      </c>
      <c r="F35" s="22">
        <v>63240</v>
      </c>
      <c r="G35" s="25">
        <f t="shared" si="5"/>
        <v>25.259171994760454</v>
      </c>
      <c r="I35" s="26">
        <f>I23+13</f>
        <v>27</v>
      </c>
      <c r="J35" s="27">
        <f t="shared" si="6"/>
        <v>2017</v>
      </c>
      <c r="K35" s="27"/>
      <c r="O35" s="51">
        <v>25.259171994760454</v>
      </c>
      <c r="P35" s="51">
        <f t="shared" si="7"/>
        <v>0</v>
      </c>
    </row>
    <row r="36" spans="2:16" ht="15" outlineLevel="1" x14ac:dyDescent="0.25">
      <c r="B36" s="28">
        <f t="shared" si="3"/>
        <v>42767</v>
      </c>
      <c r="C36" s="29">
        <v>1506128.4515869319</v>
      </c>
      <c r="D36" s="24">
        <v>0</v>
      </c>
      <c r="E36" s="24">
        <f t="shared" si="9"/>
        <v>1506128.4515869319</v>
      </c>
      <c r="F36" s="29">
        <v>57120</v>
      </c>
      <c r="G36" s="30">
        <f t="shared" si="5"/>
        <v>26.367795020779621</v>
      </c>
      <c r="I36" s="31">
        <f t="shared" si="10"/>
        <v>28</v>
      </c>
      <c r="J36" s="27">
        <f t="shared" si="6"/>
        <v>2017</v>
      </c>
      <c r="K36" s="27"/>
      <c r="O36" s="51">
        <v>26.367795020779621</v>
      </c>
      <c r="P36" s="51">
        <f t="shared" si="7"/>
        <v>0</v>
      </c>
    </row>
    <row r="37" spans="2:16" ht="15" outlineLevel="1" x14ac:dyDescent="0.25">
      <c r="B37" s="28">
        <f t="shared" si="3"/>
        <v>42795</v>
      </c>
      <c r="C37" s="29">
        <v>1985693.0210067332</v>
      </c>
      <c r="D37" s="24">
        <v>0</v>
      </c>
      <c r="E37" s="24">
        <f t="shared" si="9"/>
        <v>1985693.0210067332</v>
      </c>
      <c r="F37" s="29">
        <v>63240</v>
      </c>
      <c r="G37" s="30">
        <f t="shared" si="5"/>
        <v>31.399320382775667</v>
      </c>
      <c r="I37" s="31">
        <f t="shared" si="10"/>
        <v>29</v>
      </c>
      <c r="J37" s="27">
        <f t="shared" si="6"/>
        <v>2017</v>
      </c>
      <c r="K37" s="27"/>
      <c r="O37" s="51">
        <v>31.399320382775667</v>
      </c>
      <c r="P37" s="51">
        <f t="shared" si="7"/>
        <v>0</v>
      </c>
    </row>
    <row r="38" spans="2:16" ht="15" outlineLevel="1" x14ac:dyDescent="0.25">
      <c r="B38" s="28">
        <f t="shared" si="3"/>
        <v>42826</v>
      </c>
      <c r="C38" s="29">
        <v>1547400.7720238864</v>
      </c>
      <c r="D38" s="24">
        <v>0</v>
      </c>
      <c r="E38" s="24">
        <f t="shared" si="9"/>
        <v>1547400.7720238864</v>
      </c>
      <c r="F38" s="29">
        <v>61200</v>
      </c>
      <c r="G38" s="30">
        <f t="shared" si="5"/>
        <v>25.284326340259582</v>
      </c>
      <c r="I38" s="31">
        <f t="shared" si="10"/>
        <v>30</v>
      </c>
      <c r="J38" s="27">
        <f t="shared" si="6"/>
        <v>2017</v>
      </c>
      <c r="K38" s="27"/>
      <c r="O38" s="51">
        <v>25.284326340259582</v>
      </c>
      <c r="P38" s="51">
        <f t="shared" si="7"/>
        <v>0</v>
      </c>
    </row>
    <row r="39" spans="2:16" ht="15" outlineLevel="1" x14ac:dyDescent="0.25">
      <c r="B39" s="28">
        <f t="shared" si="3"/>
        <v>42856</v>
      </c>
      <c r="C39" s="29">
        <v>1562570.6026281714</v>
      </c>
      <c r="D39" s="24">
        <v>0</v>
      </c>
      <c r="E39" s="24">
        <f t="shared" si="9"/>
        <v>1562570.6026281714</v>
      </c>
      <c r="F39" s="29">
        <v>63240</v>
      </c>
      <c r="G39" s="30">
        <f t="shared" si="5"/>
        <v>24.708580054208909</v>
      </c>
      <c r="I39" s="31">
        <f t="shared" si="10"/>
        <v>31</v>
      </c>
      <c r="J39" s="27">
        <f t="shared" si="6"/>
        <v>2017</v>
      </c>
      <c r="K39" s="27"/>
      <c r="O39" s="51">
        <v>24.708580054208909</v>
      </c>
      <c r="P39" s="51">
        <f t="shared" si="7"/>
        <v>0</v>
      </c>
    </row>
    <row r="40" spans="2:16" ht="15" outlineLevel="1" x14ac:dyDescent="0.25">
      <c r="B40" s="28">
        <f t="shared" si="3"/>
        <v>42887</v>
      </c>
      <c r="C40" s="29">
        <v>1485648.1115467846</v>
      </c>
      <c r="D40" s="24">
        <v>0</v>
      </c>
      <c r="E40" s="24">
        <f t="shared" si="9"/>
        <v>1485648.1115467846</v>
      </c>
      <c r="F40" s="29">
        <v>61200</v>
      </c>
      <c r="G40" s="30">
        <f t="shared" si="5"/>
        <v>24.27529594030694</v>
      </c>
      <c r="I40" s="31">
        <f t="shared" si="10"/>
        <v>32</v>
      </c>
      <c r="J40" s="27">
        <f t="shared" si="6"/>
        <v>2017</v>
      </c>
      <c r="K40" s="27"/>
      <c r="O40" s="51">
        <v>24.27529594030694</v>
      </c>
      <c r="P40" s="51">
        <f t="shared" si="7"/>
        <v>0</v>
      </c>
    </row>
    <row r="41" spans="2:16" ht="15" outlineLevel="1" x14ac:dyDescent="0.25">
      <c r="B41" s="28">
        <f t="shared" si="3"/>
        <v>42917</v>
      </c>
      <c r="C41" s="29">
        <v>2140579.136098206</v>
      </c>
      <c r="D41" s="24">
        <v>0</v>
      </c>
      <c r="E41" s="24">
        <f t="shared" si="9"/>
        <v>2140579.136098206</v>
      </c>
      <c r="F41" s="29">
        <v>63240</v>
      </c>
      <c r="G41" s="30">
        <f t="shared" si="5"/>
        <v>33.848499938301806</v>
      </c>
      <c r="I41" s="31">
        <f t="shared" si="10"/>
        <v>33</v>
      </c>
      <c r="J41" s="27">
        <f t="shared" si="6"/>
        <v>2017</v>
      </c>
      <c r="K41" s="27"/>
      <c r="O41" s="51">
        <v>33.848499938301806</v>
      </c>
      <c r="P41" s="51">
        <f t="shared" si="7"/>
        <v>0</v>
      </c>
    </row>
    <row r="42" spans="2:16" ht="15" outlineLevel="1" x14ac:dyDescent="0.25">
      <c r="B42" s="28">
        <f t="shared" si="3"/>
        <v>42948</v>
      </c>
      <c r="C42" s="29">
        <v>1971042.079320848</v>
      </c>
      <c r="D42" s="24">
        <v>0</v>
      </c>
      <c r="E42" s="24">
        <f t="shared" si="9"/>
        <v>1971042.079320848</v>
      </c>
      <c r="F42" s="29">
        <v>63240</v>
      </c>
      <c r="G42" s="30">
        <f t="shared" si="5"/>
        <v>31.167648313106387</v>
      </c>
      <c r="I42" s="31">
        <f t="shared" si="10"/>
        <v>34</v>
      </c>
      <c r="J42" s="27">
        <f t="shared" si="6"/>
        <v>2017</v>
      </c>
      <c r="K42" s="27"/>
      <c r="O42" s="51">
        <v>31.167648313106387</v>
      </c>
      <c r="P42" s="51">
        <f t="shared" si="7"/>
        <v>0</v>
      </c>
    </row>
    <row r="43" spans="2:16" ht="15" outlineLevel="1" x14ac:dyDescent="0.25">
      <c r="B43" s="28">
        <f t="shared" si="3"/>
        <v>42979</v>
      </c>
      <c r="C43" s="29">
        <v>1564531.6395612061</v>
      </c>
      <c r="D43" s="24">
        <v>0</v>
      </c>
      <c r="E43" s="24">
        <f t="shared" si="9"/>
        <v>1564531.6395612061</v>
      </c>
      <c r="F43" s="29">
        <v>61200</v>
      </c>
      <c r="G43" s="30">
        <f t="shared" si="5"/>
        <v>25.564242476490296</v>
      </c>
      <c r="I43" s="31">
        <f t="shared" si="10"/>
        <v>35</v>
      </c>
      <c r="J43" s="27">
        <f t="shared" si="6"/>
        <v>2017</v>
      </c>
      <c r="K43" s="27"/>
      <c r="O43" s="51">
        <v>25.564242476490296</v>
      </c>
      <c r="P43" s="51">
        <f t="shared" si="7"/>
        <v>0</v>
      </c>
    </row>
    <row r="44" spans="2:16" ht="15" outlineLevel="1" x14ac:dyDescent="0.25">
      <c r="B44" s="28">
        <f t="shared" si="3"/>
        <v>43009</v>
      </c>
      <c r="C44" s="29">
        <v>1665992.8696662933</v>
      </c>
      <c r="D44" s="24">
        <v>0</v>
      </c>
      <c r="E44" s="24">
        <f t="shared" si="9"/>
        <v>1665992.8696662933</v>
      </c>
      <c r="F44" s="29">
        <v>63240</v>
      </c>
      <c r="G44" s="30">
        <f t="shared" si="5"/>
        <v>26.343973271130508</v>
      </c>
      <c r="I44" s="31">
        <f t="shared" si="10"/>
        <v>36</v>
      </c>
      <c r="J44" s="27">
        <f t="shared" si="6"/>
        <v>2017</v>
      </c>
      <c r="K44" s="27"/>
      <c r="O44" s="51">
        <v>26.343973271130508</v>
      </c>
      <c r="P44" s="51">
        <f t="shared" si="7"/>
        <v>0</v>
      </c>
    </row>
    <row r="45" spans="2:16" ht="15" outlineLevel="1" x14ac:dyDescent="0.25">
      <c r="B45" s="28">
        <f t="shared" si="3"/>
        <v>43040</v>
      </c>
      <c r="C45" s="29">
        <v>1565526.4298151135</v>
      </c>
      <c r="D45" s="24">
        <v>0</v>
      </c>
      <c r="E45" s="24">
        <f t="shared" si="9"/>
        <v>1565526.4298151135</v>
      </c>
      <c r="F45" s="29">
        <v>61200</v>
      </c>
      <c r="G45" s="30">
        <f t="shared" si="5"/>
        <v>25.580497219201202</v>
      </c>
      <c r="I45" s="31">
        <f t="shared" si="10"/>
        <v>37</v>
      </c>
      <c r="J45" s="27">
        <f t="shared" si="6"/>
        <v>2017</v>
      </c>
      <c r="K45" s="27"/>
      <c r="O45" s="51">
        <v>25.580497219201202</v>
      </c>
      <c r="P45" s="51">
        <f t="shared" si="7"/>
        <v>0</v>
      </c>
    </row>
    <row r="46" spans="2:16" ht="15" outlineLevel="1" x14ac:dyDescent="0.25">
      <c r="B46" s="33">
        <f t="shared" si="3"/>
        <v>43070</v>
      </c>
      <c r="C46" s="34">
        <v>1743642.9067263007</v>
      </c>
      <c r="D46" s="35">
        <v>0</v>
      </c>
      <c r="E46" s="35">
        <f t="shared" si="9"/>
        <v>1743642.9067263007</v>
      </c>
      <c r="F46" s="34">
        <v>63240</v>
      </c>
      <c r="G46" s="36">
        <f t="shared" si="5"/>
        <v>27.571835969739102</v>
      </c>
      <c r="I46" s="37">
        <f t="shared" si="10"/>
        <v>38</v>
      </c>
      <c r="J46" s="27">
        <f t="shared" si="6"/>
        <v>2017</v>
      </c>
      <c r="K46" s="27"/>
      <c r="O46" s="51">
        <v>27.571835969739102</v>
      </c>
      <c r="P46" s="51">
        <f t="shared" si="7"/>
        <v>0</v>
      </c>
    </row>
    <row r="47" spans="2:16" ht="15" outlineLevel="1" x14ac:dyDescent="0.25">
      <c r="B47" s="21">
        <f t="shared" si="3"/>
        <v>43101</v>
      </c>
      <c r="C47" s="22">
        <v>1659138.9898907542</v>
      </c>
      <c r="D47" s="23">
        <v>0</v>
      </c>
      <c r="E47" s="23">
        <f t="shared" si="9"/>
        <v>1659138.9898907542</v>
      </c>
      <c r="F47" s="22">
        <v>63240</v>
      </c>
      <c r="G47" s="25">
        <f t="shared" si="5"/>
        <v>26.235594400549562</v>
      </c>
      <c r="I47" s="26">
        <f>I35+13</f>
        <v>40</v>
      </c>
      <c r="J47" s="27">
        <f t="shared" si="6"/>
        <v>2018</v>
      </c>
      <c r="K47" s="27"/>
      <c r="O47" s="51">
        <v>26.235594400549562</v>
      </c>
      <c r="P47" s="51">
        <f t="shared" si="7"/>
        <v>0</v>
      </c>
    </row>
    <row r="48" spans="2:16" ht="15" outlineLevel="1" x14ac:dyDescent="0.25">
      <c r="B48" s="28">
        <f t="shared" si="3"/>
        <v>43132</v>
      </c>
      <c r="C48" s="29">
        <v>1504191.8937308788</v>
      </c>
      <c r="D48" s="24">
        <v>0</v>
      </c>
      <c r="E48" s="24">
        <f t="shared" si="9"/>
        <v>1504191.8937308788</v>
      </c>
      <c r="F48" s="29">
        <v>57120</v>
      </c>
      <c r="G48" s="30">
        <f t="shared" si="5"/>
        <v>26.333891696969168</v>
      </c>
      <c r="I48" s="31">
        <f t="shared" si="10"/>
        <v>41</v>
      </c>
      <c r="J48" s="27">
        <f t="shared" si="6"/>
        <v>2018</v>
      </c>
      <c r="K48" s="27"/>
      <c r="O48" s="51">
        <v>26.333891696969168</v>
      </c>
      <c r="P48" s="51">
        <f t="shared" si="7"/>
        <v>0</v>
      </c>
    </row>
    <row r="49" spans="2:16" ht="15" outlineLevel="1" x14ac:dyDescent="0.25">
      <c r="B49" s="28">
        <f t="shared" si="3"/>
        <v>43160</v>
      </c>
      <c r="C49" s="29">
        <v>1958172.2877625525</v>
      </c>
      <c r="D49" s="24">
        <v>0</v>
      </c>
      <c r="E49" s="24">
        <f t="shared" si="9"/>
        <v>1958172.2877625525</v>
      </c>
      <c r="F49" s="29">
        <v>63240</v>
      </c>
      <c r="G49" s="30">
        <f t="shared" si="5"/>
        <v>30.964141172715884</v>
      </c>
      <c r="I49" s="31">
        <f t="shared" si="10"/>
        <v>42</v>
      </c>
      <c r="J49" s="27">
        <f t="shared" si="6"/>
        <v>2018</v>
      </c>
      <c r="K49" s="27"/>
      <c r="O49" s="51">
        <v>30.964141172715884</v>
      </c>
      <c r="P49" s="51">
        <f t="shared" si="7"/>
        <v>0</v>
      </c>
    </row>
    <row r="50" spans="2:16" ht="15" outlineLevel="1" x14ac:dyDescent="0.25">
      <c r="B50" s="28">
        <f t="shared" si="3"/>
        <v>43191</v>
      </c>
      <c r="C50" s="29">
        <v>1613840.7304095179</v>
      </c>
      <c r="D50" s="24">
        <v>0</v>
      </c>
      <c r="E50" s="24">
        <f t="shared" si="9"/>
        <v>1613840.7304095179</v>
      </c>
      <c r="F50" s="29">
        <v>61200</v>
      </c>
      <c r="G50" s="30">
        <f t="shared" si="5"/>
        <v>26.36994657531892</v>
      </c>
      <c r="I50" s="31">
        <f t="shared" si="10"/>
        <v>43</v>
      </c>
      <c r="J50" s="27">
        <f t="shared" si="6"/>
        <v>2018</v>
      </c>
      <c r="K50" s="27"/>
      <c r="O50" s="51">
        <v>26.36994657531892</v>
      </c>
      <c r="P50" s="51">
        <f t="shared" si="7"/>
        <v>0</v>
      </c>
    </row>
    <row r="51" spans="2:16" ht="15" outlineLevel="1" x14ac:dyDescent="0.25">
      <c r="B51" s="28">
        <f t="shared" si="3"/>
        <v>43221</v>
      </c>
      <c r="C51" s="29">
        <v>1609587.1690827757</v>
      </c>
      <c r="D51" s="24">
        <v>0</v>
      </c>
      <c r="E51" s="24">
        <f t="shared" si="9"/>
        <v>1609587.1690827757</v>
      </c>
      <c r="F51" s="29">
        <v>63240</v>
      </c>
      <c r="G51" s="30">
        <f t="shared" si="5"/>
        <v>25.452042521865522</v>
      </c>
      <c r="I51" s="31">
        <f t="shared" si="10"/>
        <v>44</v>
      </c>
      <c r="J51" s="27">
        <f t="shared" si="6"/>
        <v>2018</v>
      </c>
      <c r="K51" s="27"/>
      <c r="O51" s="51">
        <v>25.452042521865522</v>
      </c>
      <c r="P51" s="51">
        <f t="shared" si="7"/>
        <v>0</v>
      </c>
    </row>
    <row r="52" spans="2:16" ht="15" outlineLevel="1" x14ac:dyDescent="0.25">
      <c r="B52" s="28">
        <f t="shared" si="3"/>
        <v>43252</v>
      </c>
      <c r="C52" s="29">
        <v>1587913.1734718382</v>
      </c>
      <c r="D52" s="24">
        <v>0</v>
      </c>
      <c r="E52" s="24">
        <f t="shared" si="9"/>
        <v>1587913.1734718382</v>
      </c>
      <c r="F52" s="29">
        <v>61200</v>
      </c>
      <c r="G52" s="30">
        <f t="shared" si="5"/>
        <v>25.946293684180365</v>
      </c>
      <c r="I52" s="31">
        <f t="shared" si="10"/>
        <v>45</v>
      </c>
      <c r="J52" s="27">
        <f t="shared" si="6"/>
        <v>2018</v>
      </c>
      <c r="K52" s="27"/>
      <c r="O52" s="51">
        <v>25.946293684180365</v>
      </c>
      <c r="P52" s="51">
        <f t="shared" si="7"/>
        <v>0</v>
      </c>
    </row>
    <row r="53" spans="2:16" ht="15" outlineLevel="1" x14ac:dyDescent="0.25">
      <c r="B53" s="28">
        <f t="shared" si="3"/>
        <v>43282</v>
      </c>
      <c r="C53" s="29">
        <v>2278741.8527826369</v>
      </c>
      <c r="D53" s="24">
        <v>0</v>
      </c>
      <c r="E53" s="24">
        <f t="shared" si="9"/>
        <v>2278741.8527826369</v>
      </c>
      <c r="F53" s="29">
        <v>63240</v>
      </c>
      <c r="G53" s="30">
        <f t="shared" si="5"/>
        <v>36.0332361287577</v>
      </c>
      <c r="I53" s="31">
        <f t="shared" si="10"/>
        <v>46</v>
      </c>
      <c r="J53" s="27">
        <f t="shared" si="6"/>
        <v>2018</v>
      </c>
      <c r="K53" s="27"/>
      <c r="O53" s="51">
        <v>36.0332361287577</v>
      </c>
      <c r="P53" s="51">
        <f t="shared" si="7"/>
        <v>0</v>
      </c>
    </row>
    <row r="54" spans="2:16" ht="15" outlineLevel="1" x14ac:dyDescent="0.25">
      <c r="B54" s="28">
        <f t="shared" si="3"/>
        <v>43313</v>
      </c>
      <c r="C54" s="29">
        <v>2122280.3622692227</v>
      </c>
      <c r="D54" s="24">
        <v>0</v>
      </c>
      <c r="E54" s="24">
        <f t="shared" si="9"/>
        <v>2122280.3622692227</v>
      </c>
      <c r="F54" s="29">
        <v>63240</v>
      </c>
      <c r="G54" s="30">
        <f t="shared" si="5"/>
        <v>33.559145513428568</v>
      </c>
      <c r="I54" s="31">
        <f t="shared" si="10"/>
        <v>47</v>
      </c>
      <c r="J54" s="27">
        <f t="shared" si="6"/>
        <v>2018</v>
      </c>
      <c r="K54" s="27"/>
      <c r="O54" s="51">
        <v>33.559145513428568</v>
      </c>
      <c r="P54" s="51">
        <f t="shared" si="7"/>
        <v>0</v>
      </c>
    </row>
    <row r="55" spans="2:16" ht="15" outlineLevel="1" x14ac:dyDescent="0.25">
      <c r="B55" s="28">
        <f t="shared" si="3"/>
        <v>43344</v>
      </c>
      <c r="C55" s="29">
        <v>1629292.695812732</v>
      </c>
      <c r="D55" s="24">
        <v>0</v>
      </c>
      <c r="E55" s="24">
        <f t="shared" si="9"/>
        <v>1629292.695812732</v>
      </c>
      <c r="F55" s="29">
        <v>61200</v>
      </c>
      <c r="G55" s="30">
        <f t="shared" si="5"/>
        <v>26.622429670142679</v>
      </c>
      <c r="I55" s="31">
        <f t="shared" si="10"/>
        <v>48</v>
      </c>
      <c r="J55" s="27">
        <f t="shared" si="6"/>
        <v>2018</v>
      </c>
      <c r="K55" s="27"/>
      <c r="O55" s="51">
        <v>26.622429670142679</v>
      </c>
      <c r="P55" s="51">
        <f t="shared" si="7"/>
        <v>0</v>
      </c>
    </row>
    <row r="56" spans="2:16" ht="15" outlineLevel="1" x14ac:dyDescent="0.25">
      <c r="B56" s="28">
        <f t="shared" si="3"/>
        <v>43374</v>
      </c>
      <c r="C56" s="29">
        <v>1867570.8993843496</v>
      </c>
      <c r="D56" s="24">
        <v>0</v>
      </c>
      <c r="E56" s="24">
        <f t="shared" si="9"/>
        <v>1867570.8993843496</v>
      </c>
      <c r="F56" s="29">
        <v>63240</v>
      </c>
      <c r="G56" s="30">
        <f t="shared" si="5"/>
        <v>29.531481647443858</v>
      </c>
      <c r="I56" s="31">
        <f t="shared" si="10"/>
        <v>49</v>
      </c>
      <c r="J56" s="27">
        <f t="shared" si="6"/>
        <v>2018</v>
      </c>
      <c r="K56" s="27"/>
      <c r="O56" s="51">
        <v>29.531481647443858</v>
      </c>
      <c r="P56" s="51">
        <f t="shared" si="7"/>
        <v>0</v>
      </c>
    </row>
    <row r="57" spans="2:16" ht="15" outlineLevel="1" x14ac:dyDescent="0.25">
      <c r="B57" s="28">
        <f t="shared" si="3"/>
        <v>43405</v>
      </c>
      <c r="C57" s="29">
        <v>1784369.7581751645</v>
      </c>
      <c r="D57" s="24">
        <v>0</v>
      </c>
      <c r="E57" s="24">
        <f t="shared" si="9"/>
        <v>1784369.7581751645</v>
      </c>
      <c r="F57" s="29">
        <v>61200</v>
      </c>
      <c r="G57" s="30">
        <f t="shared" si="5"/>
        <v>29.156368597633406</v>
      </c>
      <c r="I57" s="31">
        <f t="shared" si="10"/>
        <v>50</v>
      </c>
      <c r="J57" s="27">
        <f t="shared" si="6"/>
        <v>2018</v>
      </c>
      <c r="K57" s="27"/>
      <c r="O57" s="51">
        <v>29.156368597633406</v>
      </c>
      <c r="P57" s="51">
        <f t="shared" si="7"/>
        <v>0</v>
      </c>
    </row>
    <row r="58" spans="2:16" ht="15" outlineLevel="1" x14ac:dyDescent="0.25">
      <c r="B58" s="33">
        <f t="shared" si="3"/>
        <v>43435</v>
      </c>
      <c r="C58" s="34">
        <v>1813323.6272051036</v>
      </c>
      <c r="D58" s="35">
        <v>0</v>
      </c>
      <c r="E58" s="35">
        <f t="shared" si="9"/>
        <v>1813323.6272051036</v>
      </c>
      <c r="F58" s="34">
        <v>63240</v>
      </c>
      <c r="G58" s="36">
        <f t="shared" si="5"/>
        <v>28.673681644609481</v>
      </c>
      <c r="I58" s="37">
        <f t="shared" si="10"/>
        <v>51</v>
      </c>
      <c r="J58" s="27">
        <f t="shared" si="6"/>
        <v>2018</v>
      </c>
      <c r="K58" s="27"/>
      <c r="O58" s="51">
        <v>28.673681644609481</v>
      </c>
      <c r="P58" s="51">
        <f t="shared" si="7"/>
        <v>0</v>
      </c>
    </row>
    <row r="59" spans="2:16" ht="15" outlineLevel="1" x14ac:dyDescent="0.25">
      <c r="B59" s="21">
        <f t="shared" si="3"/>
        <v>43466</v>
      </c>
      <c r="C59" s="22">
        <v>1514115.8634643555</v>
      </c>
      <c r="D59" s="23">
        <v>0</v>
      </c>
      <c r="E59" s="23">
        <f t="shared" si="9"/>
        <v>1514115.8634643555</v>
      </c>
      <c r="F59" s="22">
        <v>63240</v>
      </c>
      <c r="G59" s="25">
        <f t="shared" si="5"/>
        <v>23.942376082611567</v>
      </c>
      <c r="I59" s="26">
        <f>I47+13</f>
        <v>53</v>
      </c>
      <c r="J59" s="27">
        <f t="shared" si="6"/>
        <v>2019</v>
      </c>
      <c r="K59" s="27"/>
      <c r="O59" s="51">
        <v>23.942376082611567</v>
      </c>
      <c r="P59" s="51">
        <f t="shared" si="7"/>
        <v>0</v>
      </c>
    </row>
    <row r="60" spans="2:16" ht="15" outlineLevel="1" x14ac:dyDescent="0.25">
      <c r="B60" s="28">
        <f t="shared" si="3"/>
        <v>43497</v>
      </c>
      <c r="C60" s="29">
        <v>1493480.2315665781</v>
      </c>
      <c r="D60" s="24">
        <v>0</v>
      </c>
      <c r="E60" s="24">
        <f t="shared" si="9"/>
        <v>1493480.2315665781</v>
      </c>
      <c r="F60" s="29">
        <v>57120</v>
      </c>
      <c r="G60" s="30">
        <f t="shared" si="5"/>
        <v>26.1463625974541</v>
      </c>
      <c r="I60" s="31">
        <f t="shared" si="10"/>
        <v>54</v>
      </c>
      <c r="J60" s="27">
        <f t="shared" si="6"/>
        <v>2019</v>
      </c>
      <c r="K60" s="27"/>
      <c r="O60" s="51">
        <v>26.1463625974541</v>
      </c>
      <c r="P60" s="51">
        <f t="shared" si="7"/>
        <v>0</v>
      </c>
    </row>
    <row r="61" spans="2:16" ht="15" outlineLevel="1" x14ac:dyDescent="0.25">
      <c r="B61" s="28">
        <f t="shared" si="3"/>
        <v>43525</v>
      </c>
      <c r="C61" s="29">
        <v>1884586.3616994619</v>
      </c>
      <c r="D61" s="24">
        <v>0</v>
      </c>
      <c r="E61" s="24">
        <f t="shared" si="9"/>
        <v>1884586.3616994619</v>
      </c>
      <c r="F61" s="29">
        <v>63240</v>
      </c>
      <c r="G61" s="30">
        <f t="shared" si="5"/>
        <v>29.800543353881434</v>
      </c>
      <c r="I61" s="31">
        <f t="shared" si="10"/>
        <v>55</v>
      </c>
      <c r="J61" s="27">
        <f t="shared" si="6"/>
        <v>2019</v>
      </c>
      <c r="K61" s="27"/>
      <c r="O61" s="51">
        <v>29.800543353881434</v>
      </c>
      <c r="P61" s="51">
        <f t="shared" si="7"/>
        <v>0</v>
      </c>
    </row>
    <row r="62" spans="2:16" ht="15" outlineLevel="1" x14ac:dyDescent="0.25">
      <c r="B62" s="28">
        <f t="shared" si="3"/>
        <v>43556</v>
      </c>
      <c r="C62" s="29">
        <v>1580444.4135967493</v>
      </c>
      <c r="D62" s="24">
        <v>0</v>
      </c>
      <c r="E62" s="24">
        <f t="shared" si="9"/>
        <v>1580444.4135967493</v>
      </c>
      <c r="F62" s="29">
        <v>61200</v>
      </c>
      <c r="G62" s="30">
        <f t="shared" si="5"/>
        <v>25.824255124129891</v>
      </c>
      <c r="I62" s="31">
        <f t="shared" si="10"/>
        <v>56</v>
      </c>
      <c r="J62" s="27">
        <f t="shared" si="6"/>
        <v>2019</v>
      </c>
      <c r="K62" s="27"/>
      <c r="O62" s="51">
        <v>25.824255124129891</v>
      </c>
      <c r="P62" s="51">
        <f t="shared" si="7"/>
        <v>0</v>
      </c>
    </row>
    <row r="63" spans="2:16" ht="15" outlineLevel="1" x14ac:dyDescent="0.25">
      <c r="B63" s="28">
        <f t="shared" si="3"/>
        <v>43586</v>
      </c>
      <c r="C63" s="29">
        <v>1532406.1515028477</v>
      </c>
      <c r="D63" s="24">
        <v>0</v>
      </c>
      <c r="E63" s="24">
        <f t="shared" si="9"/>
        <v>1532406.1515028477</v>
      </c>
      <c r="F63" s="29">
        <v>63240</v>
      </c>
      <c r="G63" s="30">
        <f t="shared" si="5"/>
        <v>24.23159632357444</v>
      </c>
      <c r="I63" s="31">
        <f t="shared" si="10"/>
        <v>57</v>
      </c>
      <c r="J63" s="27">
        <f t="shared" si="6"/>
        <v>2019</v>
      </c>
      <c r="K63" s="27"/>
      <c r="O63" s="51">
        <v>24.23159632357444</v>
      </c>
      <c r="P63" s="51">
        <f t="shared" si="7"/>
        <v>0</v>
      </c>
    </row>
    <row r="64" spans="2:16" ht="15" outlineLevel="1" x14ac:dyDescent="0.25">
      <c r="B64" s="28">
        <f t="shared" si="3"/>
        <v>43617</v>
      </c>
      <c r="C64" s="29">
        <v>1597857.441390574</v>
      </c>
      <c r="D64" s="24">
        <v>0</v>
      </c>
      <c r="E64" s="24">
        <f t="shared" si="9"/>
        <v>1597857.441390574</v>
      </c>
      <c r="F64" s="29">
        <v>61200</v>
      </c>
      <c r="G64" s="30">
        <f t="shared" si="5"/>
        <v>26.108781722068201</v>
      </c>
      <c r="I64" s="31">
        <f t="shared" si="10"/>
        <v>58</v>
      </c>
      <c r="J64" s="27">
        <f t="shared" si="6"/>
        <v>2019</v>
      </c>
      <c r="K64" s="27"/>
      <c r="O64" s="51">
        <v>26.108781722068201</v>
      </c>
      <c r="P64" s="51">
        <f t="shared" si="7"/>
        <v>0</v>
      </c>
    </row>
    <row r="65" spans="2:16" ht="15" outlineLevel="1" x14ac:dyDescent="0.25">
      <c r="B65" s="28">
        <f t="shared" si="3"/>
        <v>43647</v>
      </c>
      <c r="C65" s="29">
        <v>2512350.8023174405</v>
      </c>
      <c r="D65" s="24">
        <v>0</v>
      </c>
      <c r="E65" s="24">
        <f t="shared" si="9"/>
        <v>2512350.8023174405</v>
      </c>
      <c r="F65" s="29">
        <v>63240</v>
      </c>
      <c r="G65" s="30">
        <f t="shared" si="5"/>
        <v>39.727242288384573</v>
      </c>
      <c r="I65" s="31">
        <f t="shared" si="10"/>
        <v>59</v>
      </c>
      <c r="J65" s="27">
        <f t="shared" si="6"/>
        <v>2019</v>
      </c>
      <c r="K65" s="27"/>
      <c r="O65" s="51">
        <v>39.727242288384573</v>
      </c>
      <c r="P65" s="51">
        <f t="shared" si="7"/>
        <v>0</v>
      </c>
    </row>
    <row r="66" spans="2:16" ht="15" outlineLevel="1" x14ac:dyDescent="0.25">
      <c r="B66" s="28">
        <f t="shared" si="3"/>
        <v>43678</v>
      </c>
      <c r="C66" s="29">
        <v>2392152.2137977779</v>
      </c>
      <c r="D66" s="24">
        <v>0</v>
      </c>
      <c r="E66" s="24">
        <f t="shared" si="9"/>
        <v>2392152.2137977779</v>
      </c>
      <c r="F66" s="29">
        <v>63240</v>
      </c>
      <c r="G66" s="30">
        <f t="shared" si="5"/>
        <v>37.82656884563216</v>
      </c>
      <c r="I66" s="31">
        <f t="shared" si="10"/>
        <v>60</v>
      </c>
      <c r="J66" s="27">
        <f t="shared" si="6"/>
        <v>2019</v>
      </c>
      <c r="K66" s="27"/>
      <c r="O66" s="51">
        <v>37.82656884563216</v>
      </c>
      <c r="P66" s="51">
        <f t="shared" si="7"/>
        <v>0</v>
      </c>
    </row>
    <row r="67" spans="2:16" ht="15" outlineLevel="1" x14ac:dyDescent="0.25">
      <c r="B67" s="28">
        <f t="shared" si="3"/>
        <v>43709</v>
      </c>
      <c r="C67" s="29">
        <v>1998215.674713552</v>
      </c>
      <c r="D67" s="24">
        <v>0</v>
      </c>
      <c r="E67" s="24">
        <f t="shared" si="9"/>
        <v>1998215.674713552</v>
      </c>
      <c r="F67" s="29">
        <v>61200</v>
      </c>
      <c r="G67" s="30">
        <f t="shared" si="5"/>
        <v>32.650582920156076</v>
      </c>
      <c r="I67" s="31">
        <f t="shared" si="10"/>
        <v>61</v>
      </c>
      <c r="J67" s="27">
        <f t="shared" si="6"/>
        <v>2019</v>
      </c>
      <c r="K67" s="27"/>
      <c r="O67" s="51">
        <v>32.650582920156076</v>
      </c>
      <c r="P67" s="51">
        <f t="shared" si="7"/>
        <v>0</v>
      </c>
    </row>
    <row r="68" spans="2:16" ht="15" outlineLevel="1" x14ac:dyDescent="0.25">
      <c r="B68" s="28">
        <f t="shared" si="3"/>
        <v>43739</v>
      </c>
      <c r="C68" s="29">
        <v>1911374.4132301211</v>
      </c>
      <c r="D68" s="24">
        <v>0</v>
      </c>
      <c r="E68" s="24">
        <f t="shared" si="9"/>
        <v>1911374.4132301211</v>
      </c>
      <c r="F68" s="29">
        <v>63240</v>
      </c>
      <c r="G68" s="30">
        <f t="shared" si="5"/>
        <v>30.224136831595843</v>
      </c>
      <c r="I68" s="31">
        <f t="shared" si="10"/>
        <v>62</v>
      </c>
      <c r="J68" s="27">
        <f t="shared" si="6"/>
        <v>2019</v>
      </c>
      <c r="K68" s="27"/>
      <c r="O68" s="51">
        <v>30.224136831595843</v>
      </c>
      <c r="P68" s="51">
        <f t="shared" si="7"/>
        <v>0</v>
      </c>
    </row>
    <row r="69" spans="2:16" ht="15" outlineLevel="1" x14ac:dyDescent="0.25">
      <c r="B69" s="28">
        <f t="shared" si="3"/>
        <v>43770</v>
      </c>
      <c r="C69" s="29">
        <v>1777629.5092144608</v>
      </c>
      <c r="D69" s="24">
        <v>0</v>
      </c>
      <c r="E69" s="24">
        <f t="shared" si="9"/>
        <v>1777629.5092144608</v>
      </c>
      <c r="F69" s="29">
        <v>61200</v>
      </c>
      <c r="G69" s="30">
        <f t="shared" si="5"/>
        <v>29.046233810693806</v>
      </c>
      <c r="I69" s="31">
        <f t="shared" si="10"/>
        <v>63</v>
      </c>
      <c r="J69" s="27">
        <f t="shared" si="6"/>
        <v>2019</v>
      </c>
      <c r="K69" s="27"/>
      <c r="O69" s="51">
        <v>29.046233810693806</v>
      </c>
      <c r="P69" s="51">
        <f t="shared" si="7"/>
        <v>0</v>
      </c>
    </row>
    <row r="70" spans="2:16" ht="15" outlineLevel="1" x14ac:dyDescent="0.25">
      <c r="B70" s="33">
        <f t="shared" si="3"/>
        <v>43800</v>
      </c>
      <c r="C70" s="34">
        <v>1748229.689979732</v>
      </c>
      <c r="D70" s="35">
        <v>0</v>
      </c>
      <c r="E70" s="35">
        <f t="shared" si="9"/>
        <v>1748229.689979732</v>
      </c>
      <c r="F70" s="34">
        <v>63240</v>
      </c>
      <c r="G70" s="36">
        <f t="shared" si="5"/>
        <v>27.644365749205125</v>
      </c>
      <c r="I70" s="37">
        <f t="shared" si="10"/>
        <v>64</v>
      </c>
      <c r="J70" s="27">
        <f t="shared" si="6"/>
        <v>2019</v>
      </c>
      <c r="K70" s="27"/>
      <c r="O70" s="51">
        <v>27.644365749205125</v>
      </c>
      <c r="P70" s="51">
        <f t="shared" si="7"/>
        <v>0</v>
      </c>
    </row>
    <row r="71" spans="2:16" ht="15" outlineLevel="1" x14ac:dyDescent="0.25">
      <c r="B71" s="21">
        <f t="shared" si="3"/>
        <v>43831</v>
      </c>
      <c r="C71" s="22">
        <v>1684908.6198659837</v>
      </c>
      <c r="D71" s="23">
        <v>0</v>
      </c>
      <c r="E71" s="23">
        <f t="shared" si="9"/>
        <v>1684908.6198659837</v>
      </c>
      <c r="F71" s="22">
        <v>63240</v>
      </c>
      <c r="G71" s="25">
        <f t="shared" si="5"/>
        <v>26.643083805597467</v>
      </c>
      <c r="I71" s="26">
        <f>I59+13</f>
        <v>66</v>
      </c>
      <c r="J71" s="27">
        <f t="shared" si="6"/>
        <v>2020</v>
      </c>
      <c r="K71" s="27"/>
      <c r="O71" s="51">
        <v>26.643083805597467</v>
      </c>
      <c r="P71" s="51">
        <f t="shared" si="7"/>
        <v>0</v>
      </c>
    </row>
    <row r="72" spans="2:16" ht="15" outlineLevel="1" x14ac:dyDescent="0.25">
      <c r="B72" s="28">
        <f t="shared" si="3"/>
        <v>43862</v>
      </c>
      <c r="C72" s="29">
        <v>1765388.2604601681</v>
      </c>
      <c r="D72" s="24">
        <v>0</v>
      </c>
      <c r="E72" s="24">
        <f t="shared" si="9"/>
        <v>1765388.2604601681</v>
      </c>
      <c r="F72" s="29">
        <v>59160</v>
      </c>
      <c r="G72" s="30">
        <f t="shared" si="5"/>
        <v>29.840910420219203</v>
      </c>
      <c r="I72" s="31">
        <f t="shared" si="10"/>
        <v>67</v>
      </c>
      <c r="J72" s="27">
        <f t="shared" si="6"/>
        <v>2020</v>
      </c>
      <c r="K72" s="27"/>
      <c r="O72" s="51">
        <v>29.840910420219203</v>
      </c>
      <c r="P72" s="51">
        <f t="shared" si="7"/>
        <v>0</v>
      </c>
    </row>
    <row r="73" spans="2:16" ht="15" outlineLevel="1" x14ac:dyDescent="0.25">
      <c r="B73" s="28">
        <f t="shared" si="3"/>
        <v>43891</v>
      </c>
      <c r="C73" s="29">
        <v>2134300.750916332</v>
      </c>
      <c r="D73" s="24">
        <v>0</v>
      </c>
      <c r="E73" s="24">
        <f t="shared" si="9"/>
        <v>2134300.750916332</v>
      </c>
      <c r="F73" s="29">
        <v>63240</v>
      </c>
      <c r="G73" s="30">
        <f t="shared" si="5"/>
        <v>33.749221235236114</v>
      </c>
      <c r="I73" s="31">
        <f t="shared" si="10"/>
        <v>68</v>
      </c>
      <c r="J73" s="27">
        <f t="shared" si="6"/>
        <v>2020</v>
      </c>
      <c r="K73" s="27"/>
      <c r="O73" s="51">
        <v>33.749221235236114</v>
      </c>
      <c r="P73" s="51">
        <f t="shared" si="7"/>
        <v>0</v>
      </c>
    </row>
    <row r="74" spans="2:16" ht="15" outlineLevel="1" x14ac:dyDescent="0.25">
      <c r="B74" s="28">
        <f t="shared" si="3"/>
        <v>43922</v>
      </c>
      <c r="C74" s="29">
        <v>1897983.2550125122</v>
      </c>
      <c r="D74" s="24">
        <v>0</v>
      </c>
      <c r="E74" s="24">
        <f t="shared" si="9"/>
        <v>1897983.2550125122</v>
      </c>
      <c r="F74" s="29">
        <v>61200</v>
      </c>
      <c r="G74" s="30">
        <f t="shared" si="5"/>
        <v>31.012798284518173</v>
      </c>
      <c r="I74" s="31">
        <f t="shared" si="10"/>
        <v>69</v>
      </c>
      <c r="J74" s="27">
        <f t="shared" si="6"/>
        <v>2020</v>
      </c>
      <c r="K74" s="27"/>
      <c r="O74" s="51">
        <v>31.012798284518173</v>
      </c>
      <c r="P74" s="51">
        <f t="shared" si="7"/>
        <v>0</v>
      </c>
    </row>
    <row r="75" spans="2:16" ht="15" outlineLevel="1" x14ac:dyDescent="0.25">
      <c r="B75" s="28">
        <f t="shared" si="3"/>
        <v>43952</v>
      </c>
      <c r="C75" s="29">
        <v>1954570.3307350278</v>
      </c>
      <c r="D75" s="24">
        <v>0</v>
      </c>
      <c r="E75" s="24">
        <f t="shared" si="9"/>
        <v>1954570.3307350278</v>
      </c>
      <c r="F75" s="29">
        <v>63240</v>
      </c>
      <c r="G75" s="30">
        <f t="shared" si="5"/>
        <v>30.90718423047166</v>
      </c>
      <c r="I75" s="31">
        <f t="shared" si="10"/>
        <v>70</v>
      </c>
      <c r="J75" s="27">
        <f t="shared" si="6"/>
        <v>2020</v>
      </c>
      <c r="K75" s="27"/>
      <c r="O75" s="51">
        <v>30.90718423047166</v>
      </c>
      <c r="P75" s="51">
        <f t="shared" si="7"/>
        <v>0</v>
      </c>
    </row>
    <row r="76" spans="2:16" ht="15" outlineLevel="1" x14ac:dyDescent="0.25">
      <c r="B76" s="28">
        <f t="shared" ref="B76:B139" si="11">EDATE(B75,1)</f>
        <v>43983</v>
      </c>
      <c r="C76" s="29">
        <v>1915786.2805736959</v>
      </c>
      <c r="D76" s="24">
        <v>0</v>
      </c>
      <c r="E76" s="24">
        <f t="shared" si="9"/>
        <v>1915786.2805736959</v>
      </c>
      <c r="F76" s="29">
        <v>61200</v>
      </c>
      <c r="G76" s="30">
        <f t="shared" ref="G76:G139" si="12">IF(ISNUMBER($F76),E76/$F76,"")</f>
        <v>31.30369739499503</v>
      </c>
      <c r="I76" s="31">
        <f t="shared" si="10"/>
        <v>71</v>
      </c>
      <c r="J76" s="27">
        <f t="shared" ref="J76:J139" si="13">YEAR(B76)</f>
        <v>2020</v>
      </c>
      <c r="K76" s="27"/>
      <c r="O76" s="51">
        <v>31.30369739499503</v>
      </c>
      <c r="P76" s="51">
        <f t="shared" ref="P76:P139" si="14">G76-O76</f>
        <v>0</v>
      </c>
    </row>
    <row r="77" spans="2:16" ht="15" outlineLevel="1" x14ac:dyDescent="0.25">
      <c r="B77" s="28">
        <f t="shared" si="11"/>
        <v>44013</v>
      </c>
      <c r="C77" s="29">
        <v>2906143.160253644</v>
      </c>
      <c r="D77" s="24">
        <v>0</v>
      </c>
      <c r="E77" s="24">
        <f t="shared" si="9"/>
        <v>2906143.160253644</v>
      </c>
      <c r="F77" s="29">
        <v>63240</v>
      </c>
      <c r="G77" s="30">
        <f t="shared" si="12"/>
        <v>45.954192919886843</v>
      </c>
      <c r="I77" s="31">
        <f t="shared" si="10"/>
        <v>72</v>
      </c>
      <c r="J77" s="27">
        <f t="shared" si="13"/>
        <v>2020</v>
      </c>
      <c r="K77" s="27"/>
      <c r="O77" s="51">
        <v>45.954192919886843</v>
      </c>
      <c r="P77" s="51">
        <f t="shared" si="14"/>
        <v>0</v>
      </c>
    </row>
    <row r="78" spans="2:16" ht="15" outlineLevel="1" x14ac:dyDescent="0.25">
      <c r="B78" s="28">
        <f t="shared" si="11"/>
        <v>44044</v>
      </c>
      <c r="C78" s="29">
        <v>2883662.310714066</v>
      </c>
      <c r="D78" s="24">
        <v>0</v>
      </c>
      <c r="E78" s="24">
        <f t="shared" si="9"/>
        <v>2883662.310714066</v>
      </c>
      <c r="F78" s="29">
        <v>63240</v>
      </c>
      <c r="G78" s="30">
        <f t="shared" si="12"/>
        <v>45.598708265560816</v>
      </c>
      <c r="I78" s="31">
        <f t="shared" si="10"/>
        <v>73</v>
      </c>
      <c r="J78" s="27">
        <f t="shared" si="13"/>
        <v>2020</v>
      </c>
      <c r="K78" s="27"/>
      <c r="O78" s="51">
        <v>45.598708265560816</v>
      </c>
      <c r="P78" s="51">
        <f t="shared" si="14"/>
        <v>0</v>
      </c>
    </row>
    <row r="79" spans="2:16" ht="15" outlineLevel="1" x14ac:dyDescent="0.25">
      <c r="B79" s="28">
        <f t="shared" si="11"/>
        <v>44075</v>
      </c>
      <c r="C79" s="29">
        <v>2736616.7693565786</v>
      </c>
      <c r="D79" s="24">
        <v>0</v>
      </c>
      <c r="E79" s="24">
        <f t="shared" si="9"/>
        <v>2736616.7693565786</v>
      </c>
      <c r="F79" s="29">
        <v>61200</v>
      </c>
      <c r="G79" s="30">
        <f t="shared" si="12"/>
        <v>44.715960283604225</v>
      </c>
      <c r="I79" s="31">
        <f t="shared" si="10"/>
        <v>74</v>
      </c>
      <c r="J79" s="27">
        <f t="shared" si="13"/>
        <v>2020</v>
      </c>
      <c r="K79" s="27"/>
      <c r="O79" s="51">
        <v>44.715960283604225</v>
      </c>
      <c r="P79" s="51">
        <f t="shared" si="14"/>
        <v>0</v>
      </c>
    </row>
    <row r="80" spans="2:16" ht="15" outlineLevel="1" x14ac:dyDescent="0.25">
      <c r="B80" s="28">
        <f t="shared" si="11"/>
        <v>44105</v>
      </c>
      <c r="C80" s="29">
        <v>1992148.9506263137</v>
      </c>
      <c r="D80" s="24">
        <v>0</v>
      </c>
      <c r="E80" s="24">
        <f t="shared" si="9"/>
        <v>1992148.9506263137</v>
      </c>
      <c r="F80" s="29">
        <v>63240</v>
      </c>
      <c r="G80" s="30">
        <f t="shared" si="12"/>
        <v>31.501406556393324</v>
      </c>
      <c r="I80" s="31">
        <f t="shared" si="10"/>
        <v>75</v>
      </c>
      <c r="J80" s="27">
        <f t="shared" si="13"/>
        <v>2020</v>
      </c>
      <c r="K80" s="27"/>
      <c r="O80" s="51">
        <v>31.501406556393324</v>
      </c>
      <c r="P80" s="51">
        <f t="shared" si="14"/>
        <v>0</v>
      </c>
    </row>
    <row r="81" spans="2:16" ht="15" outlineLevel="1" x14ac:dyDescent="0.25">
      <c r="B81" s="28">
        <f t="shared" si="11"/>
        <v>44136</v>
      </c>
      <c r="C81" s="29">
        <v>1888378.1939872801</v>
      </c>
      <c r="D81" s="24">
        <v>0</v>
      </c>
      <c r="E81" s="24">
        <f t="shared" si="9"/>
        <v>1888378.1939872801</v>
      </c>
      <c r="F81" s="29">
        <v>61200</v>
      </c>
      <c r="G81" s="30">
        <f t="shared" si="12"/>
        <v>30.855852842929416</v>
      </c>
      <c r="I81" s="31">
        <f t="shared" si="10"/>
        <v>76</v>
      </c>
      <c r="J81" s="27">
        <f t="shared" si="13"/>
        <v>2020</v>
      </c>
      <c r="K81" s="27"/>
      <c r="O81" s="51">
        <v>30.855852842929416</v>
      </c>
      <c r="P81" s="51">
        <f t="shared" si="14"/>
        <v>0</v>
      </c>
    </row>
    <row r="82" spans="2:16" ht="15" outlineLevel="1" x14ac:dyDescent="0.25">
      <c r="B82" s="33">
        <f t="shared" si="11"/>
        <v>44166</v>
      </c>
      <c r="C82" s="34">
        <v>1936722.5608932674</v>
      </c>
      <c r="D82" s="35">
        <v>0</v>
      </c>
      <c r="E82" s="35">
        <f t="shared" si="9"/>
        <v>1936722.5608932674</v>
      </c>
      <c r="F82" s="34">
        <v>63240</v>
      </c>
      <c r="G82" s="36">
        <f t="shared" si="12"/>
        <v>30.624961430949831</v>
      </c>
      <c r="I82" s="37">
        <f t="shared" si="10"/>
        <v>77</v>
      </c>
      <c r="J82" s="27">
        <f t="shared" si="13"/>
        <v>2020</v>
      </c>
      <c r="K82" s="27"/>
      <c r="O82" s="51">
        <v>30.624961430949831</v>
      </c>
      <c r="P82" s="51">
        <f t="shared" si="14"/>
        <v>0</v>
      </c>
    </row>
    <row r="83" spans="2:16" ht="15" outlineLevel="1" x14ac:dyDescent="0.25">
      <c r="B83" s="21">
        <f t="shared" si="11"/>
        <v>44197</v>
      </c>
      <c r="C83" s="22">
        <v>1932394.4793311954</v>
      </c>
      <c r="D83" s="23">
        <v>0</v>
      </c>
      <c r="E83" s="23">
        <f t="shared" si="9"/>
        <v>1932394.4793311954</v>
      </c>
      <c r="F83" s="22">
        <v>63240</v>
      </c>
      <c r="G83" s="25">
        <f t="shared" si="12"/>
        <v>30.556522443567289</v>
      </c>
      <c r="I83" s="26">
        <f>I71+13</f>
        <v>79</v>
      </c>
      <c r="J83" s="27">
        <f t="shared" si="13"/>
        <v>2021</v>
      </c>
      <c r="K83" s="27"/>
      <c r="O83" s="51">
        <v>30.556522443567289</v>
      </c>
      <c r="P83" s="51">
        <f t="shared" si="14"/>
        <v>0</v>
      </c>
    </row>
    <row r="84" spans="2:16" ht="15" outlineLevel="1" x14ac:dyDescent="0.25">
      <c r="B84" s="28">
        <f t="shared" si="11"/>
        <v>44228</v>
      </c>
      <c r="C84" s="29">
        <v>2112918.6738610268</v>
      </c>
      <c r="D84" s="24">
        <v>0</v>
      </c>
      <c r="E84" s="24">
        <f t="shared" si="9"/>
        <v>2112918.6738610268</v>
      </c>
      <c r="F84" s="29">
        <v>57120</v>
      </c>
      <c r="G84" s="30">
        <f t="shared" si="12"/>
        <v>36.9908731418247</v>
      </c>
      <c r="I84" s="31">
        <f t="shared" si="10"/>
        <v>80</v>
      </c>
      <c r="J84" s="27">
        <f t="shared" si="13"/>
        <v>2021</v>
      </c>
      <c r="K84" s="27"/>
      <c r="O84" s="51">
        <v>36.9908731418247</v>
      </c>
      <c r="P84" s="51">
        <f t="shared" si="14"/>
        <v>0</v>
      </c>
    </row>
    <row r="85" spans="2:16" ht="15" outlineLevel="1" x14ac:dyDescent="0.25">
      <c r="B85" s="28">
        <f t="shared" si="11"/>
        <v>44256</v>
      </c>
      <c r="C85" s="29">
        <v>2383989.7588507533</v>
      </c>
      <c r="D85" s="24">
        <v>0</v>
      </c>
      <c r="E85" s="24">
        <f t="shared" si="9"/>
        <v>2383989.7588507533</v>
      </c>
      <c r="F85" s="29">
        <v>63240</v>
      </c>
      <c r="G85" s="30">
        <f t="shared" si="12"/>
        <v>37.697497768038474</v>
      </c>
      <c r="I85" s="31">
        <f t="shared" si="10"/>
        <v>81</v>
      </c>
      <c r="J85" s="27">
        <f t="shared" si="13"/>
        <v>2021</v>
      </c>
      <c r="K85" s="27"/>
      <c r="O85" s="51">
        <v>37.697497768038474</v>
      </c>
      <c r="P85" s="51">
        <f t="shared" si="14"/>
        <v>0</v>
      </c>
    </row>
    <row r="86" spans="2:16" ht="15" outlineLevel="1" x14ac:dyDescent="0.25">
      <c r="B86" s="28">
        <f t="shared" si="11"/>
        <v>44287</v>
      </c>
      <c r="C86" s="29">
        <v>2016308.0438844562</v>
      </c>
      <c r="D86" s="24">
        <v>0</v>
      </c>
      <c r="E86" s="24">
        <f t="shared" ref="E86:E149" si="15">C86+D86</f>
        <v>2016308.0438844562</v>
      </c>
      <c r="F86" s="29">
        <v>61200</v>
      </c>
      <c r="G86" s="30">
        <f t="shared" si="12"/>
        <v>32.946209867393073</v>
      </c>
      <c r="I86" s="31">
        <f t="shared" si="10"/>
        <v>82</v>
      </c>
      <c r="J86" s="27">
        <f t="shared" si="13"/>
        <v>2021</v>
      </c>
      <c r="K86" s="27"/>
      <c r="O86" s="51">
        <v>32.946209867393073</v>
      </c>
      <c r="P86" s="51">
        <f t="shared" si="14"/>
        <v>0</v>
      </c>
    </row>
    <row r="87" spans="2:16" ht="15" outlineLevel="1" x14ac:dyDescent="0.25">
      <c r="B87" s="28">
        <f t="shared" si="11"/>
        <v>44317</v>
      </c>
      <c r="C87" s="29">
        <v>2215440.594222039</v>
      </c>
      <c r="D87" s="24">
        <v>0</v>
      </c>
      <c r="E87" s="24">
        <f t="shared" si="15"/>
        <v>2215440.594222039</v>
      </c>
      <c r="F87" s="29">
        <v>63240</v>
      </c>
      <c r="G87" s="30">
        <f t="shared" si="12"/>
        <v>35.032267460816556</v>
      </c>
      <c r="I87" s="31">
        <f t="shared" si="10"/>
        <v>83</v>
      </c>
      <c r="J87" s="27">
        <f t="shared" si="13"/>
        <v>2021</v>
      </c>
      <c r="K87" s="27"/>
      <c r="O87" s="51">
        <v>35.032267460816556</v>
      </c>
      <c r="P87" s="51">
        <f t="shared" si="14"/>
        <v>0</v>
      </c>
    </row>
    <row r="88" spans="2:16" ht="15" outlineLevel="1" x14ac:dyDescent="0.25">
      <c r="B88" s="28">
        <f t="shared" si="11"/>
        <v>44348</v>
      </c>
      <c r="C88" s="29">
        <v>2084912.4661962092</v>
      </c>
      <c r="D88" s="24">
        <v>0</v>
      </c>
      <c r="E88" s="24">
        <f t="shared" si="15"/>
        <v>2084912.4661962092</v>
      </c>
      <c r="F88" s="29">
        <v>61200</v>
      </c>
      <c r="G88" s="30">
        <f t="shared" si="12"/>
        <v>34.06719716006878</v>
      </c>
      <c r="I88" s="31">
        <f t="shared" ref="I88:I94" si="16">I76+13</f>
        <v>84</v>
      </c>
      <c r="J88" s="27">
        <f t="shared" si="13"/>
        <v>2021</v>
      </c>
      <c r="K88" s="27"/>
      <c r="O88" s="51">
        <v>34.06719716006878</v>
      </c>
      <c r="P88" s="51">
        <f t="shared" si="14"/>
        <v>0</v>
      </c>
    </row>
    <row r="89" spans="2:16" ht="15" outlineLevel="1" x14ac:dyDescent="0.25">
      <c r="B89" s="28">
        <f t="shared" si="11"/>
        <v>44378</v>
      </c>
      <c r="C89" s="29">
        <v>3097550.8107988238</v>
      </c>
      <c r="D89" s="24">
        <v>0</v>
      </c>
      <c r="E89" s="24">
        <f t="shared" si="15"/>
        <v>3097550.8107988238</v>
      </c>
      <c r="F89" s="29">
        <v>63240</v>
      </c>
      <c r="G89" s="30">
        <f t="shared" si="12"/>
        <v>48.98087936114522</v>
      </c>
      <c r="I89" s="31">
        <f t="shared" si="16"/>
        <v>85</v>
      </c>
      <c r="J89" s="27">
        <f t="shared" si="13"/>
        <v>2021</v>
      </c>
      <c r="K89" s="27"/>
      <c r="O89" s="51">
        <v>48.98087936114522</v>
      </c>
      <c r="P89" s="51">
        <f t="shared" si="14"/>
        <v>0</v>
      </c>
    </row>
    <row r="90" spans="2:16" ht="15" outlineLevel="1" x14ac:dyDescent="0.25">
      <c r="B90" s="28">
        <f t="shared" si="11"/>
        <v>44409</v>
      </c>
      <c r="C90" s="29">
        <v>3049757.4796801805</v>
      </c>
      <c r="D90" s="24">
        <v>0</v>
      </c>
      <c r="E90" s="24">
        <f t="shared" si="15"/>
        <v>3049757.4796801805</v>
      </c>
      <c r="F90" s="29">
        <v>63240</v>
      </c>
      <c r="G90" s="30">
        <f t="shared" si="12"/>
        <v>48.225134087289383</v>
      </c>
      <c r="I90" s="31">
        <f t="shared" si="16"/>
        <v>86</v>
      </c>
      <c r="J90" s="27">
        <f t="shared" si="13"/>
        <v>2021</v>
      </c>
      <c r="K90" s="27"/>
      <c r="O90" s="51">
        <v>48.225134087289383</v>
      </c>
      <c r="P90" s="51">
        <f t="shared" si="14"/>
        <v>0</v>
      </c>
    </row>
    <row r="91" spans="2:16" ht="15" outlineLevel="1" x14ac:dyDescent="0.25">
      <c r="B91" s="28">
        <f t="shared" si="11"/>
        <v>44440</v>
      </c>
      <c r="C91" s="29">
        <v>2776892.7301575243</v>
      </c>
      <c r="D91" s="24">
        <v>0</v>
      </c>
      <c r="E91" s="24">
        <f t="shared" si="15"/>
        <v>2776892.7301575243</v>
      </c>
      <c r="F91" s="29">
        <v>61200</v>
      </c>
      <c r="G91" s="30">
        <f t="shared" si="12"/>
        <v>45.374064218260202</v>
      </c>
      <c r="I91" s="31">
        <f t="shared" si="16"/>
        <v>87</v>
      </c>
      <c r="J91" s="27">
        <f t="shared" si="13"/>
        <v>2021</v>
      </c>
      <c r="K91" s="27"/>
      <c r="O91" s="51">
        <v>45.374064218260202</v>
      </c>
      <c r="P91" s="51">
        <f t="shared" si="14"/>
        <v>0</v>
      </c>
    </row>
    <row r="92" spans="2:16" ht="15" outlineLevel="1" x14ac:dyDescent="0.25">
      <c r="B92" s="28">
        <f t="shared" si="11"/>
        <v>44470</v>
      </c>
      <c r="C92" s="29">
        <v>2333337.6222347617</v>
      </c>
      <c r="D92" s="24">
        <v>0</v>
      </c>
      <c r="E92" s="24">
        <f t="shared" si="15"/>
        <v>2333337.6222347617</v>
      </c>
      <c r="F92" s="29">
        <v>63240</v>
      </c>
      <c r="G92" s="30">
        <f t="shared" si="12"/>
        <v>36.896546841156891</v>
      </c>
      <c r="I92" s="31">
        <f t="shared" si="16"/>
        <v>88</v>
      </c>
      <c r="J92" s="27">
        <f t="shared" si="13"/>
        <v>2021</v>
      </c>
      <c r="K92" s="27"/>
      <c r="O92" s="51">
        <v>36.896546841156891</v>
      </c>
      <c r="P92" s="51">
        <f t="shared" si="14"/>
        <v>0</v>
      </c>
    </row>
    <row r="93" spans="2:16" ht="15" outlineLevel="1" x14ac:dyDescent="0.25">
      <c r="B93" s="28">
        <f t="shared" si="11"/>
        <v>44501</v>
      </c>
      <c r="C93" s="29">
        <v>2323188.7637605667</v>
      </c>
      <c r="D93" s="24">
        <v>0</v>
      </c>
      <c r="E93" s="24">
        <f t="shared" si="15"/>
        <v>2323188.7637605667</v>
      </c>
      <c r="F93" s="29">
        <v>61200</v>
      </c>
      <c r="G93" s="30">
        <f t="shared" si="12"/>
        <v>37.960600715041942</v>
      </c>
      <c r="I93" s="31">
        <f t="shared" si="16"/>
        <v>89</v>
      </c>
      <c r="J93" s="27">
        <f t="shared" si="13"/>
        <v>2021</v>
      </c>
      <c r="K93" s="27"/>
      <c r="O93" s="51">
        <v>37.960600715041942</v>
      </c>
      <c r="P93" s="51">
        <f t="shared" si="14"/>
        <v>0</v>
      </c>
    </row>
    <row r="94" spans="2:16" ht="15" outlineLevel="1" x14ac:dyDescent="0.25">
      <c r="B94" s="33">
        <f t="shared" si="11"/>
        <v>44531</v>
      </c>
      <c r="C94" s="34">
        <v>2417058.7746583819</v>
      </c>
      <c r="D94" s="35">
        <v>0</v>
      </c>
      <c r="E94" s="35">
        <f t="shared" si="15"/>
        <v>2417058.7746583819</v>
      </c>
      <c r="F94" s="34">
        <v>63240</v>
      </c>
      <c r="G94" s="36">
        <f t="shared" si="12"/>
        <v>38.220410731473464</v>
      </c>
      <c r="I94" s="37">
        <f t="shared" si="16"/>
        <v>90</v>
      </c>
      <c r="J94" s="27">
        <f t="shared" si="13"/>
        <v>2021</v>
      </c>
      <c r="K94" s="27"/>
      <c r="O94" s="51">
        <v>38.220410731473464</v>
      </c>
      <c r="P94" s="51">
        <f t="shared" si="14"/>
        <v>0</v>
      </c>
    </row>
    <row r="95" spans="2:16" ht="15" outlineLevel="1" x14ac:dyDescent="0.25">
      <c r="B95" s="21">
        <f t="shared" si="11"/>
        <v>44562</v>
      </c>
      <c r="C95" s="22">
        <v>2732398.047957778</v>
      </c>
      <c r="D95" s="23">
        <v>0</v>
      </c>
      <c r="E95" s="23">
        <f t="shared" si="15"/>
        <v>2732398.047957778</v>
      </c>
      <c r="F95" s="22">
        <v>63240</v>
      </c>
      <c r="G95" s="25">
        <f t="shared" si="12"/>
        <v>43.206800252336777</v>
      </c>
      <c r="I95" s="26">
        <f>I83+13</f>
        <v>92</v>
      </c>
      <c r="J95" s="27">
        <f t="shared" si="13"/>
        <v>2022</v>
      </c>
      <c r="K95" s="27"/>
      <c r="O95" s="51">
        <v>43.206800252336777</v>
      </c>
      <c r="P95" s="51">
        <f t="shared" si="14"/>
        <v>0</v>
      </c>
    </row>
    <row r="96" spans="2:16" ht="15" outlineLevel="1" x14ac:dyDescent="0.25">
      <c r="B96" s="28">
        <f t="shared" si="11"/>
        <v>44593</v>
      </c>
      <c r="C96" s="29">
        <v>2549319.2913711667</v>
      </c>
      <c r="D96" s="24">
        <v>0</v>
      </c>
      <c r="E96" s="24">
        <f t="shared" si="15"/>
        <v>2549319.2913711667</v>
      </c>
      <c r="F96" s="29">
        <v>57120</v>
      </c>
      <c r="G96" s="30">
        <f t="shared" si="12"/>
        <v>44.630939974985409</v>
      </c>
      <c r="I96" s="31">
        <f t="shared" ref="I96:I118" si="17">I84+13</f>
        <v>93</v>
      </c>
      <c r="J96" s="27">
        <f t="shared" si="13"/>
        <v>2022</v>
      </c>
      <c r="K96" s="27"/>
      <c r="O96" s="51">
        <v>44.630939974985409</v>
      </c>
      <c r="P96" s="51">
        <f t="shared" si="14"/>
        <v>0</v>
      </c>
    </row>
    <row r="97" spans="2:16" ht="15" outlineLevel="1" x14ac:dyDescent="0.25">
      <c r="B97" s="28">
        <f t="shared" si="11"/>
        <v>44621</v>
      </c>
      <c r="C97" s="29">
        <v>2739753.9003529251</v>
      </c>
      <c r="D97" s="24">
        <v>0</v>
      </c>
      <c r="E97" s="24">
        <f t="shared" si="15"/>
        <v>2739753.9003529251</v>
      </c>
      <c r="F97" s="29">
        <v>63240</v>
      </c>
      <c r="G97" s="30">
        <f t="shared" si="12"/>
        <v>43.323116703872948</v>
      </c>
      <c r="I97" s="31">
        <f t="shared" si="17"/>
        <v>94</v>
      </c>
      <c r="J97" s="27">
        <f t="shared" si="13"/>
        <v>2022</v>
      </c>
      <c r="K97" s="27"/>
      <c r="O97" s="51">
        <v>43.323116703872948</v>
      </c>
      <c r="P97" s="51">
        <f t="shared" si="14"/>
        <v>0</v>
      </c>
    </row>
    <row r="98" spans="2:16" ht="15" outlineLevel="1" x14ac:dyDescent="0.25">
      <c r="B98" s="28">
        <f t="shared" si="11"/>
        <v>44652</v>
      </c>
      <c r="C98" s="29">
        <v>2413645.4955665171</v>
      </c>
      <c r="D98" s="24">
        <v>0</v>
      </c>
      <c r="E98" s="24">
        <f t="shared" si="15"/>
        <v>2413645.4955665171</v>
      </c>
      <c r="F98" s="29">
        <v>61200</v>
      </c>
      <c r="G98" s="30">
        <f t="shared" si="12"/>
        <v>39.438651888341781</v>
      </c>
      <c r="I98" s="31">
        <f t="shared" si="17"/>
        <v>95</v>
      </c>
      <c r="J98" s="27">
        <f t="shared" si="13"/>
        <v>2022</v>
      </c>
      <c r="K98" s="27"/>
      <c r="O98" s="51">
        <v>39.438651888341781</v>
      </c>
      <c r="P98" s="51">
        <f t="shared" si="14"/>
        <v>0</v>
      </c>
    </row>
    <row r="99" spans="2:16" ht="15" outlineLevel="1" x14ac:dyDescent="0.25">
      <c r="B99" s="28">
        <f t="shared" si="11"/>
        <v>44682</v>
      </c>
      <c r="C99" s="29">
        <v>2604589.8477413058</v>
      </c>
      <c r="D99" s="24">
        <v>0</v>
      </c>
      <c r="E99" s="24">
        <f t="shared" si="15"/>
        <v>2604589.8477413058</v>
      </c>
      <c r="F99" s="29">
        <v>63240</v>
      </c>
      <c r="G99" s="30">
        <f t="shared" si="12"/>
        <v>41.18579771886948</v>
      </c>
      <c r="I99" s="31">
        <f t="shared" si="17"/>
        <v>96</v>
      </c>
      <c r="J99" s="27">
        <f t="shared" si="13"/>
        <v>2022</v>
      </c>
      <c r="K99" s="27"/>
      <c r="O99" s="51">
        <v>41.18579771886948</v>
      </c>
      <c r="P99" s="51">
        <f t="shared" si="14"/>
        <v>0</v>
      </c>
    </row>
    <row r="100" spans="2:16" ht="15" outlineLevel="1" x14ac:dyDescent="0.25">
      <c r="B100" s="28">
        <f t="shared" si="11"/>
        <v>44713</v>
      </c>
      <c r="C100" s="29">
        <v>2334761.6480601728</v>
      </c>
      <c r="D100" s="24">
        <v>0</v>
      </c>
      <c r="E100" s="24">
        <f t="shared" si="15"/>
        <v>2334761.6480601728</v>
      </c>
      <c r="F100" s="29">
        <v>61200</v>
      </c>
      <c r="G100" s="30">
        <f t="shared" si="12"/>
        <v>38.149700131702168</v>
      </c>
      <c r="I100" s="31">
        <f t="shared" si="17"/>
        <v>97</v>
      </c>
      <c r="J100" s="27">
        <f t="shared" si="13"/>
        <v>2022</v>
      </c>
      <c r="K100" s="27"/>
      <c r="O100" s="51">
        <v>38.149700131702168</v>
      </c>
      <c r="P100" s="51">
        <f t="shared" si="14"/>
        <v>0</v>
      </c>
    </row>
    <row r="101" spans="2:16" ht="15" outlineLevel="1" x14ac:dyDescent="0.25">
      <c r="B101" s="28">
        <f t="shared" si="11"/>
        <v>44743</v>
      </c>
      <c r="C101" s="29">
        <v>3341216.647292763</v>
      </c>
      <c r="D101" s="24">
        <v>0</v>
      </c>
      <c r="E101" s="24">
        <f t="shared" si="15"/>
        <v>3341216.647292763</v>
      </c>
      <c r="F101" s="29">
        <v>63240</v>
      </c>
      <c r="G101" s="30">
        <f t="shared" si="12"/>
        <v>52.83391282879132</v>
      </c>
      <c r="I101" s="31">
        <f t="shared" si="17"/>
        <v>98</v>
      </c>
      <c r="J101" s="27">
        <f t="shared" si="13"/>
        <v>2022</v>
      </c>
      <c r="K101" s="27"/>
      <c r="O101" s="51">
        <v>52.83391282879132</v>
      </c>
      <c r="P101" s="51">
        <f t="shared" si="14"/>
        <v>0</v>
      </c>
    </row>
    <row r="102" spans="2:16" ht="15" outlineLevel="1" x14ac:dyDescent="0.25">
      <c r="B102" s="28">
        <f t="shared" si="11"/>
        <v>44774</v>
      </c>
      <c r="C102" s="29">
        <v>3249727.1576556563</v>
      </c>
      <c r="D102" s="24">
        <v>0</v>
      </c>
      <c r="E102" s="24">
        <f t="shared" si="15"/>
        <v>3249727.1576556563</v>
      </c>
      <c r="F102" s="29">
        <v>63240</v>
      </c>
      <c r="G102" s="30">
        <f t="shared" si="12"/>
        <v>51.387209956604309</v>
      </c>
      <c r="I102" s="31">
        <f t="shared" si="17"/>
        <v>99</v>
      </c>
      <c r="J102" s="27">
        <f t="shared" si="13"/>
        <v>2022</v>
      </c>
      <c r="K102" s="27"/>
      <c r="O102" s="51">
        <v>51.387209956604309</v>
      </c>
      <c r="P102" s="51">
        <f t="shared" si="14"/>
        <v>0</v>
      </c>
    </row>
    <row r="103" spans="2:16" ht="15" outlineLevel="1" x14ac:dyDescent="0.25">
      <c r="B103" s="28">
        <f t="shared" si="11"/>
        <v>44805</v>
      </c>
      <c r="C103" s="29">
        <v>2896017.0771471858</v>
      </c>
      <c r="D103" s="24">
        <v>0</v>
      </c>
      <c r="E103" s="24">
        <f t="shared" si="15"/>
        <v>2896017.0771471858</v>
      </c>
      <c r="F103" s="29">
        <v>61200</v>
      </c>
      <c r="G103" s="30">
        <f t="shared" si="12"/>
        <v>47.320540476261208</v>
      </c>
      <c r="I103" s="31">
        <f t="shared" si="17"/>
        <v>100</v>
      </c>
      <c r="J103" s="27">
        <f t="shared" si="13"/>
        <v>2022</v>
      </c>
      <c r="K103" s="27"/>
      <c r="O103" s="51">
        <v>47.320540476261208</v>
      </c>
      <c r="P103" s="51">
        <f t="shared" si="14"/>
        <v>0</v>
      </c>
    </row>
    <row r="104" spans="2:16" ht="15" outlineLevel="1" x14ac:dyDescent="0.25">
      <c r="B104" s="28">
        <f t="shared" si="11"/>
        <v>44835</v>
      </c>
      <c r="C104" s="29">
        <v>2810070.1477253139</v>
      </c>
      <c r="D104" s="24">
        <v>0</v>
      </c>
      <c r="E104" s="24">
        <f t="shared" si="15"/>
        <v>2810070.1477253139</v>
      </c>
      <c r="F104" s="29">
        <v>63240</v>
      </c>
      <c r="G104" s="30">
        <f t="shared" si="12"/>
        <v>44.435011823613436</v>
      </c>
      <c r="I104" s="31">
        <f t="shared" si="17"/>
        <v>101</v>
      </c>
      <c r="J104" s="27">
        <f t="shared" si="13"/>
        <v>2022</v>
      </c>
      <c r="K104" s="27"/>
      <c r="O104" s="51">
        <v>44.435011823613436</v>
      </c>
      <c r="P104" s="51">
        <f t="shared" si="14"/>
        <v>0</v>
      </c>
    </row>
    <row r="105" spans="2:16" ht="15" outlineLevel="1" x14ac:dyDescent="0.25">
      <c r="B105" s="28">
        <f t="shared" si="11"/>
        <v>44866</v>
      </c>
      <c r="C105" s="29">
        <v>2601362.2388126254</v>
      </c>
      <c r="D105" s="24">
        <v>0</v>
      </c>
      <c r="E105" s="24">
        <f t="shared" si="15"/>
        <v>2601362.2388126254</v>
      </c>
      <c r="F105" s="29">
        <v>61200</v>
      </c>
      <c r="G105" s="30">
        <f t="shared" si="12"/>
        <v>42.505918934846818</v>
      </c>
      <c r="I105" s="31">
        <f t="shared" si="17"/>
        <v>102</v>
      </c>
      <c r="J105" s="27">
        <f t="shared" si="13"/>
        <v>2022</v>
      </c>
      <c r="K105" s="27"/>
      <c r="O105" s="51">
        <v>42.505918934846818</v>
      </c>
      <c r="P105" s="51">
        <f t="shared" si="14"/>
        <v>0</v>
      </c>
    </row>
    <row r="106" spans="2:16" ht="15" outlineLevel="1" x14ac:dyDescent="0.25">
      <c r="B106" s="33">
        <f t="shared" si="11"/>
        <v>44896</v>
      </c>
      <c r="C106" s="34">
        <v>2799097.7733640671</v>
      </c>
      <c r="D106" s="35">
        <v>0</v>
      </c>
      <c r="E106" s="35">
        <f t="shared" si="15"/>
        <v>2799097.7733640671</v>
      </c>
      <c r="F106" s="34">
        <v>63240</v>
      </c>
      <c r="G106" s="36">
        <f t="shared" si="12"/>
        <v>44.261508117711372</v>
      </c>
      <c r="I106" s="37">
        <f t="shared" si="17"/>
        <v>103</v>
      </c>
      <c r="J106" s="27">
        <f t="shared" si="13"/>
        <v>2022</v>
      </c>
      <c r="K106" s="27"/>
      <c r="O106" s="51">
        <v>44.261508117711372</v>
      </c>
      <c r="P106" s="51">
        <f t="shared" si="14"/>
        <v>0</v>
      </c>
    </row>
    <row r="107" spans="2:16" ht="15" outlineLevel="1" x14ac:dyDescent="0.25">
      <c r="B107" s="21">
        <f t="shared" si="11"/>
        <v>44927</v>
      </c>
      <c r="C107" s="22">
        <v>2809674.2741915584</v>
      </c>
      <c r="D107" s="23">
        <v>0</v>
      </c>
      <c r="E107" s="23">
        <f t="shared" si="15"/>
        <v>2809674.2741915584</v>
      </c>
      <c r="F107" s="22">
        <v>63240</v>
      </c>
      <c r="G107" s="25">
        <f t="shared" si="12"/>
        <v>44.428751963813383</v>
      </c>
      <c r="I107" s="26">
        <f>I95+13</f>
        <v>105</v>
      </c>
      <c r="J107" s="27">
        <f t="shared" si="13"/>
        <v>2023</v>
      </c>
      <c r="K107" s="27"/>
      <c r="O107" s="51">
        <v>44.428751963813383</v>
      </c>
      <c r="P107" s="51">
        <f t="shared" si="14"/>
        <v>0</v>
      </c>
    </row>
    <row r="108" spans="2:16" ht="15" outlineLevel="1" x14ac:dyDescent="0.25">
      <c r="B108" s="28">
        <f t="shared" si="11"/>
        <v>44958</v>
      </c>
      <c r="C108" s="29">
        <v>2652524.5698609054</v>
      </c>
      <c r="D108" s="24">
        <v>0</v>
      </c>
      <c r="E108" s="24">
        <f t="shared" si="15"/>
        <v>2652524.5698609054</v>
      </c>
      <c r="F108" s="29">
        <v>57120</v>
      </c>
      <c r="G108" s="30">
        <f t="shared" si="12"/>
        <v>46.437755074595685</v>
      </c>
      <c r="I108" s="31">
        <f t="shared" si="17"/>
        <v>106</v>
      </c>
      <c r="J108" s="27">
        <f t="shared" si="13"/>
        <v>2023</v>
      </c>
      <c r="K108" s="27"/>
      <c r="O108" s="51">
        <v>46.437755074595685</v>
      </c>
      <c r="P108" s="51">
        <f t="shared" si="14"/>
        <v>0</v>
      </c>
    </row>
    <row r="109" spans="2:16" ht="15" outlineLevel="1" x14ac:dyDescent="0.25">
      <c r="B109" s="28">
        <f t="shared" si="11"/>
        <v>44986</v>
      </c>
      <c r="C109" s="29">
        <v>2796921.3064112365</v>
      </c>
      <c r="D109" s="24">
        <v>0</v>
      </c>
      <c r="E109" s="24">
        <f t="shared" si="15"/>
        <v>2796921.3064112365</v>
      </c>
      <c r="F109" s="29">
        <v>63240</v>
      </c>
      <c r="G109" s="30">
        <f t="shared" si="12"/>
        <v>44.22709213173998</v>
      </c>
      <c r="I109" s="31">
        <f t="shared" si="17"/>
        <v>107</v>
      </c>
      <c r="J109" s="27">
        <f t="shared" si="13"/>
        <v>2023</v>
      </c>
      <c r="K109" s="27"/>
      <c r="O109" s="51">
        <v>44.22709213173998</v>
      </c>
      <c r="P109" s="51">
        <f t="shared" si="14"/>
        <v>0</v>
      </c>
    </row>
    <row r="110" spans="2:16" ht="15" outlineLevel="1" x14ac:dyDescent="0.25">
      <c r="B110" s="28">
        <f t="shared" si="11"/>
        <v>45017</v>
      </c>
      <c r="C110" s="29">
        <v>2669055.1090209484</v>
      </c>
      <c r="D110" s="24">
        <v>0</v>
      </c>
      <c r="E110" s="24">
        <f t="shared" si="15"/>
        <v>2669055.1090209484</v>
      </c>
      <c r="F110" s="29">
        <v>61200</v>
      </c>
      <c r="G110" s="30">
        <f t="shared" si="12"/>
        <v>43.612011585309617</v>
      </c>
      <c r="I110" s="31">
        <f t="shared" si="17"/>
        <v>108</v>
      </c>
      <c r="J110" s="27">
        <f t="shared" si="13"/>
        <v>2023</v>
      </c>
      <c r="K110" s="27"/>
      <c r="O110" s="51">
        <v>43.612011585309617</v>
      </c>
      <c r="P110" s="51">
        <f t="shared" si="14"/>
        <v>0</v>
      </c>
    </row>
    <row r="111" spans="2:16" ht="15" outlineLevel="1" x14ac:dyDescent="0.25">
      <c r="B111" s="28">
        <f t="shared" si="11"/>
        <v>45047</v>
      </c>
      <c r="C111" s="29">
        <v>2708928.6537753046</v>
      </c>
      <c r="D111" s="24">
        <v>0</v>
      </c>
      <c r="E111" s="24">
        <f t="shared" si="15"/>
        <v>2708928.6537753046</v>
      </c>
      <c r="F111" s="29">
        <v>63240</v>
      </c>
      <c r="G111" s="30">
        <f t="shared" si="12"/>
        <v>42.835683962291341</v>
      </c>
      <c r="I111" s="31">
        <f t="shared" si="17"/>
        <v>109</v>
      </c>
      <c r="J111" s="27">
        <f t="shared" si="13"/>
        <v>2023</v>
      </c>
      <c r="K111" s="27"/>
      <c r="O111" s="51">
        <v>42.835683962291341</v>
      </c>
      <c r="P111" s="51">
        <f t="shared" si="14"/>
        <v>0</v>
      </c>
    </row>
    <row r="112" spans="2:16" ht="15" outlineLevel="1" x14ac:dyDescent="0.25">
      <c r="B112" s="28">
        <f t="shared" si="11"/>
        <v>45078</v>
      </c>
      <c r="C112" s="29">
        <v>2600682.9877552688</v>
      </c>
      <c r="D112" s="24">
        <v>0</v>
      </c>
      <c r="E112" s="24">
        <f t="shared" si="15"/>
        <v>2600682.9877552688</v>
      </c>
      <c r="F112" s="29">
        <v>61200</v>
      </c>
      <c r="G112" s="30">
        <f t="shared" si="12"/>
        <v>42.494820061360599</v>
      </c>
      <c r="I112" s="31">
        <f t="shared" si="17"/>
        <v>110</v>
      </c>
      <c r="J112" s="27">
        <f t="shared" si="13"/>
        <v>2023</v>
      </c>
      <c r="K112" s="27"/>
      <c r="O112" s="51">
        <v>42.494820061360599</v>
      </c>
      <c r="P112" s="51">
        <f t="shared" si="14"/>
        <v>0</v>
      </c>
    </row>
    <row r="113" spans="2:16" ht="15" outlineLevel="1" x14ac:dyDescent="0.25">
      <c r="B113" s="28">
        <f t="shared" si="11"/>
        <v>45108</v>
      </c>
      <c r="C113" s="29">
        <v>3638406.5328565538</v>
      </c>
      <c r="D113" s="24">
        <v>0</v>
      </c>
      <c r="E113" s="24">
        <f t="shared" si="15"/>
        <v>3638406.5328565538</v>
      </c>
      <c r="F113" s="29">
        <v>63240</v>
      </c>
      <c r="G113" s="30">
        <f t="shared" si="12"/>
        <v>57.533310133721599</v>
      </c>
      <c r="I113" s="31">
        <f t="shared" si="17"/>
        <v>111</v>
      </c>
      <c r="J113" s="27">
        <f t="shared" si="13"/>
        <v>2023</v>
      </c>
      <c r="K113" s="27"/>
      <c r="O113" s="51">
        <v>57.533310133721599</v>
      </c>
      <c r="P113" s="51">
        <f t="shared" si="14"/>
        <v>0</v>
      </c>
    </row>
    <row r="114" spans="2:16" ht="15" outlineLevel="1" x14ac:dyDescent="0.25">
      <c r="B114" s="28">
        <f t="shared" si="11"/>
        <v>45139</v>
      </c>
      <c r="C114" s="29">
        <v>3497496.3227294683</v>
      </c>
      <c r="D114" s="24">
        <v>0</v>
      </c>
      <c r="E114" s="24">
        <f t="shared" si="15"/>
        <v>3497496.3227294683</v>
      </c>
      <c r="F114" s="29">
        <v>63240</v>
      </c>
      <c r="G114" s="30">
        <f t="shared" si="12"/>
        <v>55.305128442907467</v>
      </c>
      <c r="I114" s="31">
        <f t="shared" si="17"/>
        <v>112</v>
      </c>
      <c r="J114" s="27">
        <f t="shared" si="13"/>
        <v>2023</v>
      </c>
      <c r="K114" s="27"/>
      <c r="O114" s="51">
        <v>55.305128442907467</v>
      </c>
      <c r="P114" s="51">
        <f t="shared" si="14"/>
        <v>0</v>
      </c>
    </row>
    <row r="115" spans="2:16" ht="15" outlineLevel="1" x14ac:dyDescent="0.25">
      <c r="B115" s="28">
        <f t="shared" si="11"/>
        <v>45170</v>
      </c>
      <c r="C115" s="29">
        <v>3132739.4967800081</v>
      </c>
      <c r="D115" s="24">
        <v>0</v>
      </c>
      <c r="E115" s="24">
        <f t="shared" si="15"/>
        <v>3132739.4967800081</v>
      </c>
      <c r="F115" s="29">
        <v>61200</v>
      </c>
      <c r="G115" s="30">
        <f t="shared" si="12"/>
        <v>51.188553868954379</v>
      </c>
      <c r="I115" s="31">
        <f t="shared" si="17"/>
        <v>113</v>
      </c>
      <c r="J115" s="27">
        <f t="shared" si="13"/>
        <v>2023</v>
      </c>
      <c r="K115" s="27"/>
      <c r="O115" s="51">
        <v>51.188553868954379</v>
      </c>
      <c r="P115" s="51">
        <f t="shared" si="14"/>
        <v>0</v>
      </c>
    </row>
    <row r="116" spans="2:16" ht="15" outlineLevel="1" x14ac:dyDescent="0.25">
      <c r="B116" s="28">
        <f t="shared" si="11"/>
        <v>45200</v>
      </c>
      <c r="C116" s="29">
        <v>3021123.4768200219</v>
      </c>
      <c r="D116" s="24">
        <v>0</v>
      </c>
      <c r="E116" s="24">
        <f t="shared" si="15"/>
        <v>3021123.4768200219</v>
      </c>
      <c r="F116" s="29">
        <v>63240</v>
      </c>
      <c r="G116" s="30">
        <f t="shared" si="12"/>
        <v>47.772350993358977</v>
      </c>
      <c r="I116" s="31">
        <f t="shared" si="17"/>
        <v>114</v>
      </c>
      <c r="J116" s="27">
        <f t="shared" si="13"/>
        <v>2023</v>
      </c>
      <c r="K116" s="27"/>
      <c r="O116" s="51">
        <v>47.772350993358977</v>
      </c>
      <c r="P116" s="51">
        <f t="shared" si="14"/>
        <v>0</v>
      </c>
    </row>
    <row r="117" spans="2:16" ht="15" outlineLevel="1" x14ac:dyDescent="0.25">
      <c r="B117" s="28">
        <f t="shared" si="11"/>
        <v>45231</v>
      </c>
      <c r="C117" s="29">
        <v>3027188.974360019</v>
      </c>
      <c r="D117" s="24">
        <v>0</v>
      </c>
      <c r="E117" s="24">
        <f t="shared" si="15"/>
        <v>3027188.974360019</v>
      </c>
      <c r="F117" s="29">
        <v>61200</v>
      </c>
      <c r="G117" s="30">
        <f t="shared" si="12"/>
        <v>49.463872130065667</v>
      </c>
      <c r="I117" s="31">
        <f t="shared" si="17"/>
        <v>115</v>
      </c>
      <c r="J117" s="27">
        <f t="shared" si="13"/>
        <v>2023</v>
      </c>
      <c r="K117" s="27"/>
      <c r="O117" s="51">
        <v>49.463872130065667</v>
      </c>
      <c r="P117" s="51">
        <f t="shared" si="14"/>
        <v>0</v>
      </c>
    </row>
    <row r="118" spans="2:16" ht="15" outlineLevel="1" x14ac:dyDescent="0.25">
      <c r="B118" s="33">
        <f t="shared" si="11"/>
        <v>45261</v>
      </c>
      <c r="C118" s="34">
        <v>3091223.5159900188</v>
      </c>
      <c r="D118" s="35">
        <v>0</v>
      </c>
      <c r="E118" s="35">
        <f t="shared" si="15"/>
        <v>3091223.5159900188</v>
      </c>
      <c r="F118" s="34">
        <v>63240</v>
      </c>
      <c r="G118" s="36">
        <f t="shared" si="12"/>
        <v>48.880827261069243</v>
      </c>
      <c r="I118" s="37">
        <f t="shared" si="17"/>
        <v>116</v>
      </c>
      <c r="J118" s="27">
        <f t="shared" si="13"/>
        <v>2023</v>
      </c>
      <c r="K118" s="27"/>
      <c r="O118" s="51">
        <v>48.880827261069243</v>
      </c>
      <c r="P118" s="51">
        <f t="shared" si="14"/>
        <v>0</v>
      </c>
    </row>
    <row r="119" spans="2:16" ht="15" outlineLevel="1" x14ac:dyDescent="0.25">
      <c r="B119" s="21">
        <f t="shared" si="11"/>
        <v>45292</v>
      </c>
      <c r="C119" s="22">
        <v>2465747.0502200127</v>
      </c>
      <c r="D119" s="23">
        <v>0</v>
      </c>
      <c r="E119" s="23">
        <f t="shared" si="15"/>
        <v>2465747.0502200127</v>
      </c>
      <c r="F119" s="22">
        <v>63240</v>
      </c>
      <c r="G119" s="25">
        <f t="shared" si="12"/>
        <v>38.990307561986285</v>
      </c>
      <c r="I119" s="26">
        <f>I107+13</f>
        <v>118</v>
      </c>
      <c r="J119" s="27">
        <f t="shared" si="13"/>
        <v>2024</v>
      </c>
      <c r="K119" s="27"/>
      <c r="O119" s="51">
        <v>38.990307561986285</v>
      </c>
      <c r="P119" s="51">
        <f t="shared" si="14"/>
        <v>0</v>
      </c>
    </row>
    <row r="120" spans="2:16" ht="15" outlineLevel="1" x14ac:dyDescent="0.25">
      <c r="B120" s="28">
        <f t="shared" si="11"/>
        <v>45323</v>
      </c>
      <c r="C120" s="29">
        <v>2417804.9581999779</v>
      </c>
      <c r="D120" s="24">
        <v>0</v>
      </c>
      <c r="E120" s="24">
        <f t="shared" si="15"/>
        <v>2417804.9581999779</v>
      </c>
      <c r="F120" s="29">
        <v>59160</v>
      </c>
      <c r="G120" s="30">
        <f t="shared" si="12"/>
        <v>40.868914100743375</v>
      </c>
      <c r="I120" s="31">
        <f t="shared" ref="I120:I130" si="18">I108+13</f>
        <v>119</v>
      </c>
      <c r="J120" s="27">
        <f t="shared" si="13"/>
        <v>2024</v>
      </c>
      <c r="K120" s="27"/>
      <c r="O120" s="51">
        <v>40.868914100743375</v>
      </c>
      <c r="P120" s="51">
        <f t="shared" si="14"/>
        <v>0</v>
      </c>
    </row>
    <row r="121" spans="2:16" ht="15" outlineLevel="1" x14ac:dyDescent="0.25">
      <c r="B121" s="28">
        <f t="shared" si="11"/>
        <v>45352</v>
      </c>
      <c r="C121" s="29">
        <v>3056003.7608499527</v>
      </c>
      <c r="D121" s="24">
        <v>0</v>
      </c>
      <c r="E121" s="24">
        <f t="shared" si="15"/>
        <v>3056003.7608499527</v>
      </c>
      <c r="F121" s="29">
        <v>63240</v>
      </c>
      <c r="G121" s="30">
        <f t="shared" si="12"/>
        <v>48.323905136779771</v>
      </c>
      <c r="I121" s="31">
        <f t="shared" si="18"/>
        <v>120</v>
      </c>
      <c r="J121" s="27">
        <f t="shared" si="13"/>
        <v>2024</v>
      </c>
      <c r="K121" s="27"/>
      <c r="O121" s="51">
        <v>48.323905136779771</v>
      </c>
      <c r="P121" s="51">
        <f t="shared" si="14"/>
        <v>0</v>
      </c>
    </row>
    <row r="122" spans="2:16" ht="15" outlineLevel="1" x14ac:dyDescent="0.25">
      <c r="B122" s="28">
        <f t="shared" si="11"/>
        <v>45383</v>
      </c>
      <c r="C122" s="29">
        <v>2714526.7505800128</v>
      </c>
      <c r="D122" s="24">
        <v>0</v>
      </c>
      <c r="E122" s="24">
        <f t="shared" si="15"/>
        <v>2714526.7505800128</v>
      </c>
      <c r="F122" s="29">
        <v>61200</v>
      </c>
      <c r="G122" s="30">
        <f t="shared" si="12"/>
        <v>44.355012264379297</v>
      </c>
      <c r="I122" s="31">
        <f t="shared" si="18"/>
        <v>121</v>
      </c>
      <c r="J122" s="27">
        <f t="shared" si="13"/>
        <v>2024</v>
      </c>
      <c r="K122" s="27"/>
      <c r="O122" s="51">
        <v>44.355012264379297</v>
      </c>
      <c r="P122" s="51">
        <f t="shared" si="14"/>
        <v>0</v>
      </c>
    </row>
    <row r="123" spans="2:16" ht="15" outlineLevel="1" x14ac:dyDescent="0.25">
      <c r="B123" s="28">
        <f t="shared" si="11"/>
        <v>45413</v>
      </c>
      <c r="C123" s="29">
        <v>2770187.9391800165</v>
      </c>
      <c r="D123" s="24">
        <v>0</v>
      </c>
      <c r="E123" s="24">
        <f t="shared" si="15"/>
        <v>2770187.9391800165</v>
      </c>
      <c r="F123" s="29">
        <v>63240</v>
      </c>
      <c r="G123" s="30">
        <f t="shared" si="12"/>
        <v>43.804363364642896</v>
      </c>
      <c r="I123" s="31">
        <f t="shared" si="18"/>
        <v>122</v>
      </c>
      <c r="J123" s="27">
        <f t="shared" si="13"/>
        <v>2024</v>
      </c>
      <c r="K123" s="27"/>
      <c r="O123" s="51">
        <v>43.804363364642896</v>
      </c>
      <c r="P123" s="51">
        <f t="shared" si="14"/>
        <v>0</v>
      </c>
    </row>
    <row r="124" spans="2:16" ht="15" outlineLevel="1" x14ac:dyDescent="0.25">
      <c r="B124" s="28">
        <f t="shared" si="11"/>
        <v>45444</v>
      </c>
      <c r="C124" s="29">
        <v>2578330.3078400195</v>
      </c>
      <c r="D124" s="24">
        <v>0</v>
      </c>
      <c r="E124" s="24">
        <f t="shared" si="15"/>
        <v>2578330.3078400195</v>
      </c>
      <c r="F124" s="29">
        <v>61200</v>
      </c>
      <c r="G124" s="30">
        <f t="shared" si="12"/>
        <v>42.129580193464371</v>
      </c>
      <c r="I124" s="31">
        <f t="shared" si="18"/>
        <v>123</v>
      </c>
      <c r="J124" s="27">
        <f t="shared" si="13"/>
        <v>2024</v>
      </c>
      <c r="K124" s="27"/>
      <c r="O124" s="51">
        <v>42.129580193464371</v>
      </c>
      <c r="P124" s="51">
        <f t="shared" si="14"/>
        <v>0</v>
      </c>
    </row>
    <row r="125" spans="2:16" ht="15" outlineLevel="1" x14ac:dyDescent="0.25">
      <c r="B125" s="28">
        <f t="shared" si="11"/>
        <v>45474</v>
      </c>
      <c r="C125" s="29">
        <v>3818198.0157999992</v>
      </c>
      <c r="D125" s="24">
        <v>0</v>
      </c>
      <c r="E125" s="24">
        <f t="shared" si="15"/>
        <v>3818198.0157999992</v>
      </c>
      <c r="F125" s="29">
        <v>63240</v>
      </c>
      <c r="G125" s="30">
        <f t="shared" si="12"/>
        <v>60.376312710309918</v>
      </c>
      <c r="I125" s="31">
        <f t="shared" si="18"/>
        <v>124</v>
      </c>
      <c r="J125" s="27">
        <f t="shared" si="13"/>
        <v>2024</v>
      </c>
      <c r="K125" s="27"/>
      <c r="O125" s="51">
        <v>60.376312710309918</v>
      </c>
      <c r="P125" s="51">
        <f t="shared" si="14"/>
        <v>0</v>
      </c>
    </row>
    <row r="126" spans="2:16" ht="15" outlineLevel="1" x14ac:dyDescent="0.25">
      <c r="B126" s="28">
        <f t="shared" si="11"/>
        <v>45505</v>
      </c>
      <c r="C126" s="29">
        <v>3778790.4420999885</v>
      </c>
      <c r="D126" s="24">
        <v>0</v>
      </c>
      <c r="E126" s="24">
        <f t="shared" si="15"/>
        <v>3778790.4420999885</v>
      </c>
      <c r="F126" s="29">
        <v>63240</v>
      </c>
      <c r="G126" s="30">
        <f t="shared" si="12"/>
        <v>59.753169546173126</v>
      </c>
      <c r="I126" s="31">
        <f t="shared" si="18"/>
        <v>125</v>
      </c>
      <c r="J126" s="27">
        <f t="shared" si="13"/>
        <v>2024</v>
      </c>
      <c r="K126" s="27"/>
      <c r="O126" s="51">
        <v>59.753169546173126</v>
      </c>
      <c r="P126" s="51">
        <f t="shared" si="14"/>
        <v>0</v>
      </c>
    </row>
    <row r="127" spans="2:16" ht="15" outlineLevel="1" x14ac:dyDescent="0.25">
      <c r="B127" s="28">
        <f t="shared" si="11"/>
        <v>45536</v>
      </c>
      <c r="C127" s="29">
        <v>3280920.5035200119</v>
      </c>
      <c r="D127" s="24">
        <v>0</v>
      </c>
      <c r="E127" s="24">
        <f t="shared" si="15"/>
        <v>3280920.5035200119</v>
      </c>
      <c r="F127" s="29">
        <v>61200</v>
      </c>
      <c r="G127" s="30">
        <f t="shared" si="12"/>
        <v>53.609812149019803</v>
      </c>
      <c r="I127" s="31">
        <f t="shared" si="18"/>
        <v>126</v>
      </c>
      <c r="J127" s="27">
        <f t="shared" si="13"/>
        <v>2024</v>
      </c>
      <c r="K127" s="27"/>
      <c r="O127" s="51">
        <v>53.609812149019803</v>
      </c>
      <c r="P127" s="51">
        <f t="shared" si="14"/>
        <v>0</v>
      </c>
    </row>
    <row r="128" spans="2:16" ht="15" outlineLevel="1" x14ac:dyDescent="0.25">
      <c r="B128" s="28">
        <f t="shared" si="11"/>
        <v>45566</v>
      </c>
      <c r="C128" s="29">
        <v>3077305.3260899782</v>
      </c>
      <c r="D128" s="24">
        <v>0</v>
      </c>
      <c r="E128" s="24">
        <f t="shared" si="15"/>
        <v>3077305.3260899782</v>
      </c>
      <c r="F128" s="29">
        <v>63240</v>
      </c>
      <c r="G128" s="30">
        <f t="shared" si="12"/>
        <v>48.660742031783336</v>
      </c>
      <c r="I128" s="31">
        <f t="shared" si="18"/>
        <v>127</v>
      </c>
      <c r="J128" s="27">
        <f t="shared" si="13"/>
        <v>2024</v>
      </c>
      <c r="K128" s="27"/>
      <c r="O128" s="51">
        <v>48.660742031783336</v>
      </c>
      <c r="P128" s="51">
        <f t="shared" si="14"/>
        <v>0</v>
      </c>
    </row>
    <row r="129" spans="2:16" ht="15" outlineLevel="1" x14ac:dyDescent="0.25">
      <c r="B129" s="28">
        <f t="shared" si="11"/>
        <v>45597</v>
      </c>
      <c r="C129" s="29">
        <v>3005868.8518800437</v>
      </c>
      <c r="D129" s="24">
        <v>0</v>
      </c>
      <c r="E129" s="24">
        <f t="shared" si="15"/>
        <v>3005868.8518800437</v>
      </c>
      <c r="F129" s="29">
        <v>61200</v>
      </c>
      <c r="G129" s="30">
        <f t="shared" si="12"/>
        <v>49.115504115686988</v>
      </c>
      <c r="I129" s="31">
        <f t="shared" si="18"/>
        <v>128</v>
      </c>
      <c r="J129" s="27">
        <f t="shared" si="13"/>
        <v>2024</v>
      </c>
      <c r="K129" s="27"/>
      <c r="O129" s="51">
        <v>49.115504115686988</v>
      </c>
      <c r="P129" s="51">
        <f t="shared" si="14"/>
        <v>0</v>
      </c>
    </row>
    <row r="130" spans="2:16" ht="15" outlineLevel="1" x14ac:dyDescent="0.25">
      <c r="B130" s="33">
        <f t="shared" si="11"/>
        <v>45627</v>
      </c>
      <c r="C130" s="34">
        <v>2939241.4826000035</v>
      </c>
      <c r="D130" s="35">
        <v>0</v>
      </c>
      <c r="E130" s="35">
        <f t="shared" si="15"/>
        <v>2939241.4826000035</v>
      </c>
      <c r="F130" s="34">
        <v>63240</v>
      </c>
      <c r="G130" s="36">
        <f t="shared" si="12"/>
        <v>46.477569301075327</v>
      </c>
      <c r="I130" s="37">
        <f t="shared" si="18"/>
        <v>129</v>
      </c>
      <c r="J130" s="27">
        <f t="shared" si="13"/>
        <v>2024</v>
      </c>
      <c r="K130" s="27"/>
      <c r="O130" s="51">
        <v>46.477569301075327</v>
      </c>
      <c r="P130" s="51">
        <f t="shared" si="14"/>
        <v>0</v>
      </c>
    </row>
    <row r="131" spans="2:16" ht="15" outlineLevel="1" x14ac:dyDescent="0.25">
      <c r="B131" s="21">
        <f t="shared" si="11"/>
        <v>45658</v>
      </c>
      <c r="C131" s="22">
        <v>3165448.8652999997</v>
      </c>
      <c r="D131" s="23">
        <v>0</v>
      </c>
      <c r="E131" s="23">
        <f t="shared" si="15"/>
        <v>3165448.8652999997</v>
      </c>
      <c r="F131" s="22">
        <v>63240</v>
      </c>
      <c r="G131" s="25">
        <f t="shared" si="12"/>
        <v>50.054536136938644</v>
      </c>
      <c r="I131" s="26">
        <f>I11</f>
        <v>1</v>
      </c>
      <c r="J131" s="27">
        <f t="shared" si="13"/>
        <v>2025</v>
      </c>
      <c r="K131" s="27"/>
      <c r="O131" s="51">
        <v>50.054536136938644</v>
      </c>
      <c r="P131" s="51">
        <f t="shared" si="14"/>
        <v>0</v>
      </c>
    </row>
    <row r="132" spans="2:16" ht="15" outlineLevel="1" x14ac:dyDescent="0.25">
      <c r="B132" s="28">
        <f t="shared" si="11"/>
        <v>45689</v>
      </c>
      <c r="C132" s="29">
        <v>2706453.2081999779</v>
      </c>
      <c r="D132" s="24">
        <v>0</v>
      </c>
      <c r="E132" s="24">
        <f t="shared" si="15"/>
        <v>2706453.2081999779</v>
      </c>
      <c r="F132" s="29">
        <v>57120</v>
      </c>
      <c r="G132" s="30">
        <f t="shared" si="12"/>
        <v>47.381883897058437</v>
      </c>
      <c r="I132" s="31">
        <f t="shared" ref="I132:I195" si="19">I12</f>
        <v>2</v>
      </c>
      <c r="J132" s="27">
        <f t="shared" si="13"/>
        <v>2025</v>
      </c>
      <c r="K132" s="27"/>
      <c r="O132" s="51">
        <v>47.381883897058437</v>
      </c>
      <c r="P132" s="51">
        <f t="shared" si="14"/>
        <v>0</v>
      </c>
    </row>
    <row r="133" spans="2:16" ht="15" outlineLevel="1" x14ac:dyDescent="0.25">
      <c r="B133" s="28">
        <f t="shared" si="11"/>
        <v>45717</v>
      </c>
      <c r="C133" s="29">
        <v>2965370.9117600322</v>
      </c>
      <c r="D133" s="24">
        <v>0</v>
      </c>
      <c r="E133" s="24">
        <f t="shared" si="15"/>
        <v>2965370.9117600322</v>
      </c>
      <c r="F133" s="29">
        <v>63240</v>
      </c>
      <c r="G133" s="30">
        <f t="shared" si="12"/>
        <v>46.890748130297787</v>
      </c>
      <c r="I133" s="31">
        <f t="shared" si="19"/>
        <v>3</v>
      </c>
      <c r="J133" s="27">
        <f t="shared" si="13"/>
        <v>2025</v>
      </c>
      <c r="K133" s="27"/>
      <c r="O133" s="51">
        <v>46.890748130297787</v>
      </c>
      <c r="P133" s="51">
        <f t="shared" si="14"/>
        <v>0</v>
      </c>
    </row>
    <row r="134" spans="2:16" ht="15" outlineLevel="1" x14ac:dyDescent="0.25">
      <c r="B134" s="28">
        <f t="shared" si="11"/>
        <v>45748</v>
      </c>
      <c r="C134" s="29">
        <v>2696975.5476799905</v>
      </c>
      <c r="D134" s="24">
        <v>0</v>
      </c>
      <c r="E134" s="24">
        <f t="shared" si="15"/>
        <v>2696975.5476799905</v>
      </c>
      <c r="F134" s="29">
        <v>61200</v>
      </c>
      <c r="G134" s="30">
        <f t="shared" si="12"/>
        <v>44.068227903267818</v>
      </c>
      <c r="I134" s="31">
        <f t="shared" si="19"/>
        <v>4</v>
      </c>
      <c r="J134" s="27">
        <f t="shared" si="13"/>
        <v>2025</v>
      </c>
      <c r="K134" s="27"/>
      <c r="O134" s="51">
        <v>44.068227903267818</v>
      </c>
      <c r="P134" s="51">
        <f t="shared" si="14"/>
        <v>0</v>
      </c>
    </row>
    <row r="135" spans="2:16" ht="15" outlineLevel="1" x14ac:dyDescent="0.25">
      <c r="B135" s="28">
        <f t="shared" si="11"/>
        <v>45778</v>
      </c>
      <c r="C135" s="29">
        <v>2948924.1226500571</v>
      </c>
      <c r="D135" s="24">
        <v>0</v>
      </c>
      <c r="E135" s="24">
        <f t="shared" si="15"/>
        <v>2948924.1226500571</v>
      </c>
      <c r="F135" s="29">
        <v>63240</v>
      </c>
      <c r="G135" s="30">
        <f t="shared" si="12"/>
        <v>46.630678726281737</v>
      </c>
      <c r="I135" s="31">
        <f t="shared" si="19"/>
        <v>5</v>
      </c>
      <c r="J135" s="27">
        <f t="shared" si="13"/>
        <v>2025</v>
      </c>
      <c r="K135" s="27"/>
      <c r="O135" s="51">
        <v>46.630678726281737</v>
      </c>
      <c r="P135" s="51">
        <f t="shared" si="14"/>
        <v>0</v>
      </c>
    </row>
    <row r="136" spans="2:16" ht="15" outlineLevel="1" x14ac:dyDescent="0.25">
      <c r="B136" s="28">
        <f t="shared" si="11"/>
        <v>45809</v>
      </c>
      <c r="C136" s="29">
        <v>2734319.9804600477</v>
      </c>
      <c r="D136" s="24">
        <v>0</v>
      </c>
      <c r="E136" s="24">
        <f t="shared" si="15"/>
        <v>2734319.9804600477</v>
      </c>
      <c r="F136" s="29">
        <v>61200</v>
      </c>
      <c r="G136" s="30">
        <f t="shared" si="12"/>
        <v>44.678431053268753</v>
      </c>
      <c r="I136" s="31">
        <f t="shared" si="19"/>
        <v>6</v>
      </c>
      <c r="J136" s="27">
        <f t="shared" si="13"/>
        <v>2025</v>
      </c>
      <c r="K136" s="27"/>
      <c r="O136" s="51">
        <v>44.678431053268753</v>
      </c>
      <c r="P136" s="51">
        <f t="shared" si="14"/>
        <v>0</v>
      </c>
    </row>
    <row r="137" spans="2:16" ht="15" outlineLevel="1" x14ac:dyDescent="0.25">
      <c r="B137" s="28">
        <f t="shared" si="11"/>
        <v>45839</v>
      </c>
      <c r="C137" s="29">
        <v>3889642.6703400016</v>
      </c>
      <c r="D137" s="24">
        <v>0</v>
      </c>
      <c r="E137" s="24">
        <f t="shared" si="15"/>
        <v>3889642.6703400016</v>
      </c>
      <c r="F137" s="29">
        <v>63240</v>
      </c>
      <c r="G137" s="30">
        <f t="shared" si="12"/>
        <v>61.506051080645186</v>
      </c>
      <c r="I137" s="31">
        <f t="shared" si="19"/>
        <v>7</v>
      </c>
      <c r="J137" s="27">
        <f t="shared" si="13"/>
        <v>2025</v>
      </c>
      <c r="K137" s="27"/>
      <c r="O137" s="51">
        <v>61.506051080645186</v>
      </c>
      <c r="P137" s="51">
        <f t="shared" si="14"/>
        <v>0</v>
      </c>
    </row>
    <row r="138" spans="2:16" ht="15" outlineLevel="1" x14ac:dyDescent="0.25">
      <c r="B138" s="28">
        <f t="shared" si="11"/>
        <v>45870</v>
      </c>
      <c r="C138" s="29">
        <v>3929165.7035399675</v>
      </c>
      <c r="D138" s="24">
        <v>0</v>
      </c>
      <c r="E138" s="24">
        <f t="shared" si="15"/>
        <v>3929165.7035399675</v>
      </c>
      <c r="F138" s="29">
        <v>63240</v>
      </c>
      <c r="G138" s="30">
        <f t="shared" si="12"/>
        <v>62.131019980075386</v>
      </c>
      <c r="I138" s="31">
        <f t="shared" si="19"/>
        <v>8</v>
      </c>
      <c r="J138" s="27">
        <f t="shared" si="13"/>
        <v>2025</v>
      </c>
      <c r="K138" s="27"/>
      <c r="O138" s="51">
        <v>62.131019980075386</v>
      </c>
      <c r="P138" s="51">
        <f t="shared" si="14"/>
        <v>0</v>
      </c>
    </row>
    <row r="139" spans="2:16" ht="15" outlineLevel="1" x14ac:dyDescent="0.25">
      <c r="B139" s="28">
        <f t="shared" si="11"/>
        <v>45901</v>
      </c>
      <c r="C139" s="29">
        <v>3335709.282610029</v>
      </c>
      <c r="D139" s="24">
        <v>0</v>
      </c>
      <c r="E139" s="24">
        <f t="shared" si="15"/>
        <v>3335709.282610029</v>
      </c>
      <c r="F139" s="29">
        <v>61200</v>
      </c>
      <c r="G139" s="30">
        <f t="shared" si="12"/>
        <v>54.505053637418776</v>
      </c>
      <c r="I139" s="31">
        <f t="shared" si="19"/>
        <v>9</v>
      </c>
      <c r="J139" s="27">
        <f t="shared" si="13"/>
        <v>2025</v>
      </c>
      <c r="K139" s="27"/>
      <c r="O139" s="51">
        <v>54.505053637418776</v>
      </c>
      <c r="P139" s="51">
        <f t="shared" si="14"/>
        <v>0</v>
      </c>
    </row>
    <row r="140" spans="2:16" ht="15" outlineLevel="1" x14ac:dyDescent="0.25">
      <c r="B140" s="28">
        <f t="shared" ref="B140:B203" si="20">EDATE(B139,1)</f>
        <v>45931</v>
      </c>
      <c r="C140" s="29">
        <v>3169188.8076899648</v>
      </c>
      <c r="D140" s="24">
        <v>0</v>
      </c>
      <c r="E140" s="24">
        <f t="shared" si="15"/>
        <v>3169188.8076899648</v>
      </c>
      <c r="F140" s="29">
        <v>63240</v>
      </c>
      <c r="G140" s="30">
        <f t="shared" ref="G140:G203" si="21">IF(ISNUMBER($F140),E140/$F140,"")</f>
        <v>50.113675010910256</v>
      </c>
      <c r="I140" s="31">
        <f t="shared" si="19"/>
        <v>10</v>
      </c>
      <c r="J140" s="27">
        <f t="shared" ref="J140:J203" si="22">YEAR(B140)</f>
        <v>2025</v>
      </c>
      <c r="K140" s="27"/>
      <c r="O140" s="51">
        <v>50.113675010910256</v>
      </c>
      <c r="P140" s="51">
        <f t="shared" ref="P140:P203" si="23">G140-O140</f>
        <v>0</v>
      </c>
    </row>
    <row r="141" spans="2:16" ht="15" outlineLevel="1" x14ac:dyDescent="0.25">
      <c r="B141" s="28">
        <f t="shared" si="20"/>
        <v>45962</v>
      </c>
      <c r="C141" s="29">
        <v>2722243.0817300379</v>
      </c>
      <c r="D141" s="24">
        <v>0</v>
      </c>
      <c r="E141" s="24">
        <f t="shared" si="15"/>
        <v>2722243.0817300379</v>
      </c>
      <c r="F141" s="29">
        <v>61200</v>
      </c>
      <c r="G141" s="30">
        <f t="shared" si="21"/>
        <v>44.481096106699965</v>
      </c>
      <c r="I141" s="31">
        <f t="shared" si="19"/>
        <v>11</v>
      </c>
      <c r="J141" s="27">
        <f t="shared" si="22"/>
        <v>2025</v>
      </c>
      <c r="K141" s="27"/>
      <c r="O141" s="51">
        <v>44.481096106699965</v>
      </c>
      <c r="P141" s="51">
        <f t="shared" si="23"/>
        <v>0</v>
      </c>
    </row>
    <row r="142" spans="2:16" ht="15" outlineLevel="1" x14ac:dyDescent="0.25">
      <c r="B142" s="33">
        <f t="shared" si="20"/>
        <v>45992</v>
      </c>
      <c r="C142" s="34">
        <v>3229480.5655100346</v>
      </c>
      <c r="D142" s="35">
        <v>0</v>
      </c>
      <c r="E142" s="35">
        <f t="shared" si="15"/>
        <v>3229480.5655100346</v>
      </c>
      <c r="F142" s="34">
        <v>63240</v>
      </c>
      <c r="G142" s="36">
        <f t="shared" si="21"/>
        <v>51.067055115591941</v>
      </c>
      <c r="I142" s="37">
        <f t="shared" si="19"/>
        <v>12</v>
      </c>
      <c r="J142" s="27">
        <f t="shared" si="22"/>
        <v>2025</v>
      </c>
      <c r="K142" s="27"/>
      <c r="O142" s="51">
        <v>51.067055115591941</v>
      </c>
      <c r="P142" s="51">
        <f t="shared" si="23"/>
        <v>0</v>
      </c>
    </row>
    <row r="143" spans="2:16" ht="15" outlineLevel="1" x14ac:dyDescent="0.25">
      <c r="B143" s="21">
        <f t="shared" si="20"/>
        <v>46023</v>
      </c>
      <c r="C143" s="22">
        <v>3262465.6821399927</v>
      </c>
      <c r="D143" s="23">
        <v>0</v>
      </c>
      <c r="E143" s="23">
        <f t="shared" si="15"/>
        <v>3262465.6821399927</v>
      </c>
      <c r="F143" s="22">
        <v>63240</v>
      </c>
      <c r="G143" s="25">
        <f t="shared" si="21"/>
        <v>51.588641400063139</v>
      </c>
      <c r="I143" s="26">
        <f>I23</f>
        <v>14</v>
      </c>
      <c r="J143" s="27">
        <f t="shared" si="22"/>
        <v>2026</v>
      </c>
      <c r="K143" s="27"/>
      <c r="O143" s="51">
        <v>51.588641400063139</v>
      </c>
      <c r="P143" s="51">
        <f t="shared" si="23"/>
        <v>0</v>
      </c>
    </row>
    <row r="144" spans="2:16" ht="15" outlineLevel="1" x14ac:dyDescent="0.25">
      <c r="B144" s="28">
        <f t="shared" si="20"/>
        <v>46054</v>
      </c>
      <c r="C144" s="29">
        <v>2927073.2243100107</v>
      </c>
      <c r="D144" s="24">
        <v>0</v>
      </c>
      <c r="E144" s="24">
        <f t="shared" si="15"/>
        <v>2927073.2243100107</v>
      </c>
      <c r="F144" s="29">
        <v>57120</v>
      </c>
      <c r="G144" s="30">
        <f t="shared" si="21"/>
        <v>51.244279137080021</v>
      </c>
      <c r="I144" s="31">
        <f t="shared" si="19"/>
        <v>15</v>
      </c>
      <c r="J144" s="27">
        <f t="shared" si="22"/>
        <v>2026</v>
      </c>
      <c r="K144" s="27"/>
      <c r="O144" s="51">
        <v>51.244279137080021</v>
      </c>
      <c r="P144" s="51">
        <f t="shared" si="23"/>
        <v>0</v>
      </c>
    </row>
    <row r="145" spans="2:16" ht="15" outlineLevel="1" x14ac:dyDescent="0.25">
      <c r="B145" s="28">
        <f t="shared" si="20"/>
        <v>46082</v>
      </c>
      <c r="C145" s="29">
        <v>3274240.0436000526</v>
      </c>
      <c r="D145" s="24">
        <v>0</v>
      </c>
      <c r="E145" s="24">
        <f t="shared" si="15"/>
        <v>3274240.0436000526</v>
      </c>
      <c r="F145" s="29">
        <v>63240</v>
      </c>
      <c r="G145" s="30">
        <f t="shared" si="21"/>
        <v>51.774826748893936</v>
      </c>
      <c r="I145" s="31">
        <f t="shared" si="19"/>
        <v>16</v>
      </c>
      <c r="J145" s="27">
        <f t="shared" si="22"/>
        <v>2026</v>
      </c>
      <c r="K145" s="27"/>
      <c r="O145" s="51">
        <v>51.774826748893936</v>
      </c>
      <c r="P145" s="51">
        <f t="shared" si="23"/>
        <v>0</v>
      </c>
    </row>
    <row r="146" spans="2:16" ht="15" outlineLevel="1" x14ac:dyDescent="0.25">
      <c r="B146" s="28">
        <f t="shared" si="20"/>
        <v>46113</v>
      </c>
      <c r="C146" s="29">
        <v>2959721.9131100178</v>
      </c>
      <c r="D146" s="24">
        <v>0</v>
      </c>
      <c r="E146" s="24">
        <f t="shared" si="15"/>
        <v>2959721.9131100178</v>
      </c>
      <c r="F146" s="29">
        <v>61200</v>
      </c>
      <c r="G146" s="30">
        <f t="shared" si="21"/>
        <v>48.361469168464346</v>
      </c>
      <c r="I146" s="31">
        <f t="shared" si="19"/>
        <v>17</v>
      </c>
      <c r="J146" s="27">
        <f t="shared" si="22"/>
        <v>2026</v>
      </c>
      <c r="K146" s="27"/>
      <c r="O146" s="51">
        <v>48.361469168464346</v>
      </c>
      <c r="P146" s="51">
        <f t="shared" si="23"/>
        <v>0</v>
      </c>
    </row>
    <row r="147" spans="2:16" ht="15" outlineLevel="1" x14ac:dyDescent="0.25">
      <c r="B147" s="28">
        <f t="shared" si="20"/>
        <v>46143</v>
      </c>
      <c r="C147" s="29">
        <v>2994776.669939965</v>
      </c>
      <c r="D147" s="24">
        <v>0</v>
      </c>
      <c r="E147" s="24">
        <f t="shared" si="15"/>
        <v>2994776.669939965</v>
      </c>
      <c r="F147" s="29">
        <v>63240</v>
      </c>
      <c r="G147" s="30">
        <f t="shared" si="21"/>
        <v>47.355734818785024</v>
      </c>
      <c r="I147" s="31">
        <f t="shared" si="19"/>
        <v>18</v>
      </c>
      <c r="J147" s="27">
        <f t="shared" si="22"/>
        <v>2026</v>
      </c>
      <c r="K147" s="27"/>
      <c r="O147" s="51">
        <v>47.355734818785024</v>
      </c>
      <c r="P147" s="51">
        <f t="shared" si="23"/>
        <v>0</v>
      </c>
    </row>
    <row r="148" spans="2:16" ht="15" outlineLevel="1" x14ac:dyDescent="0.25">
      <c r="B148" s="28">
        <f t="shared" si="20"/>
        <v>46174</v>
      </c>
      <c r="C148" s="29">
        <v>2913645.8274799883</v>
      </c>
      <c r="D148" s="24">
        <v>0</v>
      </c>
      <c r="E148" s="24">
        <f t="shared" si="15"/>
        <v>2913645.8274799883</v>
      </c>
      <c r="F148" s="29">
        <v>61200</v>
      </c>
      <c r="G148" s="30">
        <f t="shared" si="21"/>
        <v>47.608591952287391</v>
      </c>
      <c r="I148" s="31">
        <f t="shared" si="19"/>
        <v>19</v>
      </c>
      <c r="J148" s="27">
        <f t="shared" si="22"/>
        <v>2026</v>
      </c>
      <c r="K148" s="27"/>
      <c r="O148" s="51">
        <v>47.608591952287391</v>
      </c>
      <c r="P148" s="51">
        <f t="shared" si="23"/>
        <v>0</v>
      </c>
    </row>
    <row r="149" spans="2:16" ht="15" outlineLevel="1" x14ac:dyDescent="0.25">
      <c r="B149" s="28">
        <f t="shared" si="20"/>
        <v>46204</v>
      </c>
      <c r="C149" s="29">
        <v>4233467.3017200828</v>
      </c>
      <c r="D149" s="24">
        <v>0</v>
      </c>
      <c r="E149" s="24">
        <f t="shared" si="15"/>
        <v>4233467.3017200828</v>
      </c>
      <c r="F149" s="29">
        <v>63240</v>
      </c>
      <c r="G149" s="30">
        <f t="shared" si="21"/>
        <v>66.942873208729964</v>
      </c>
      <c r="I149" s="31">
        <f t="shared" si="19"/>
        <v>20</v>
      </c>
      <c r="J149" s="27">
        <f t="shared" si="22"/>
        <v>2026</v>
      </c>
      <c r="K149" s="27"/>
      <c r="O149" s="51">
        <v>66.942873208729964</v>
      </c>
      <c r="P149" s="51">
        <f t="shared" si="23"/>
        <v>0</v>
      </c>
    </row>
    <row r="150" spans="2:16" ht="15" outlineLevel="1" x14ac:dyDescent="0.25">
      <c r="B150" s="28">
        <f t="shared" si="20"/>
        <v>46235</v>
      </c>
      <c r="C150" s="29">
        <v>4182348.9768300056</v>
      </c>
      <c r="D150" s="24">
        <v>0</v>
      </c>
      <c r="E150" s="24">
        <f t="shared" ref="E150:E213" si="24">C150+D150</f>
        <v>4182348.9768300056</v>
      </c>
      <c r="F150" s="29">
        <v>63240</v>
      </c>
      <c r="G150" s="30">
        <f t="shared" si="21"/>
        <v>66.134550550759101</v>
      </c>
      <c r="I150" s="31">
        <f t="shared" si="19"/>
        <v>21</v>
      </c>
      <c r="J150" s="27">
        <f t="shared" si="22"/>
        <v>2026</v>
      </c>
      <c r="K150" s="27"/>
      <c r="O150" s="51">
        <v>66.134550550759101</v>
      </c>
      <c r="P150" s="51">
        <f t="shared" si="23"/>
        <v>0</v>
      </c>
    </row>
    <row r="151" spans="2:16" ht="15" outlineLevel="1" x14ac:dyDescent="0.25">
      <c r="B151" s="28">
        <f t="shared" si="20"/>
        <v>46266</v>
      </c>
      <c r="C151" s="29">
        <v>3829044.7729599476</v>
      </c>
      <c r="D151" s="24">
        <v>0</v>
      </c>
      <c r="E151" s="24">
        <f t="shared" si="24"/>
        <v>3829044.7729599476</v>
      </c>
      <c r="F151" s="29">
        <v>61200</v>
      </c>
      <c r="G151" s="30">
        <f t="shared" si="21"/>
        <v>62.566091061437049</v>
      </c>
      <c r="I151" s="31">
        <f t="shared" si="19"/>
        <v>22</v>
      </c>
      <c r="J151" s="27">
        <f t="shared" si="22"/>
        <v>2026</v>
      </c>
      <c r="K151" s="27"/>
      <c r="O151" s="51">
        <v>62.566091061437049</v>
      </c>
      <c r="P151" s="51">
        <f t="shared" si="23"/>
        <v>0</v>
      </c>
    </row>
    <row r="152" spans="2:16" ht="15" outlineLevel="1" x14ac:dyDescent="0.25">
      <c r="B152" s="28">
        <f t="shared" si="20"/>
        <v>46296</v>
      </c>
      <c r="C152" s="29">
        <v>3349488.2395699918</v>
      </c>
      <c r="D152" s="24">
        <v>0</v>
      </c>
      <c r="E152" s="24">
        <f t="shared" si="24"/>
        <v>3349488.2395699918</v>
      </c>
      <c r="F152" s="29">
        <v>63240</v>
      </c>
      <c r="G152" s="30">
        <f t="shared" si="21"/>
        <v>52.964709670619733</v>
      </c>
      <c r="I152" s="31">
        <f t="shared" si="19"/>
        <v>23</v>
      </c>
      <c r="J152" s="27">
        <f t="shared" si="22"/>
        <v>2026</v>
      </c>
      <c r="K152" s="27"/>
      <c r="O152" s="51">
        <v>52.964709670619733</v>
      </c>
      <c r="P152" s="51">
        <f t="shared" si="23"/>
        <v>0</v>
      </c>
    </row>
    <row r="153" spans="2:16" ht="15" outlineLevel="1" x14ac:dyDescent="0.25">
      <c r="B153" s="28">
        <f t="shared" si="20"/>
        <v>46327</v>
      </c>
      <c r="C153" s="29">
        <v>2854939.4867699742</v>
      </c>
      <c r="D153" s="24">
        <v>0</v>
      </c>
      <c r="E153" s="24">
        <f t="shared" si="24"/>
        <v>2854939.4867699742</v>
      </c>
      <c r="F153" s="29">
        <v>61200</v>
      </c>
      <c r="G153" s="30">
        <f t="shared" si="21"/>
        <v>46.649338019117224</v>
      </c>
      <c r="I153" s="31">
        <f t="shared" si="19"/>
        <v>24</v>
      </c>
      <c r="J153" s="27">
        <f t="shared" si="22"/>
        <v>2026</v>
      </c>
      <c r="K153" s="27"/>
      <c r="O153" s="51">
        <v>46.649338019117224</v>
      </c>
      <c r="P153" s="51">
        <f t="shared" si="23"/>
        <v>0</v>
      </c>
    </row>
    <row r="154" spans="2:16" ht="15" outlineLevel="1" x14ac:dyDescent="0.25">
      <c r="B154" s="33">
        <f t="shared" si="20"/>
        <v>46357</v>
      </c>
      <c r="C154" s="34">
        <v>3218293.9944399595</v>
      </c>
      <c r="D154" s="35">
        <v>0</v>
      </c>
      <c r="E154" s="35">
        <f t="shared" si="24"/>
        <v>3218293.9944399595</v>
      </c>
      <c r="F154" s="34">
        <v>63240</v>
      </c>
      <c r="G154" s="36">
        <f t="shared" si="21"/>
        <v>50.890164364958245</v>
      </c>
      <c r="I154" s="37">
        <f t="shared" si="19"/>
        <v>25</v>
      </c>
      <c r="J154" s="27">
        <f t="shared" si="22"/>
        <v>2026</v>
      </c>
      <c r="K154" s="27"/>
      <c r="O154" s="51">
        <v>50.890164364958245</v>
      </c>
      <c r="P154" s="51">
        <f t="shared" si="23"/>
        <v>0</v>
      </c>
    </row>
    <row r="155" spans="2:16" ht="15" outlineLevel="1" x14ac:dyDescent="0.25">
      <c r="B155" s="21">
        <f t="shared" si="20"/>
        <v>46388</v>
      </c>
      <c r="C155" s="22">
        <v>3554614.3555499911</v>
      </c>
      <c r="D155" s="23">
        <v>0</v>
      </c>
      <c r="E155" s="23">
        <f t="shared" si="24"/>
        <v>3554614.3555499911</v>
      </c>
      <c r="F155" s="22">
        <v>63240</v>
      </c>
      <c r="G155" s="25">
        <f t="shared" si="21"/>
        <v>56.208323142789233</v>
      </c>
      <c r="I155" s="26">
        <f>I35</f>
        <v>27</v>
      </c>
      <c r="J155" s="27">
        <f t="shared" si="22"/>
        <v>2027</v>
      </c>
      <c r="K155" s="27"/>
      <c r="O155" s="51">
        <v>56.208323142789233</v>
      </c>
      <c r="P155" s="51">
        <f t="shared" si="23"/>
        <v>0</v>
      </c>
    </row>
    <row r="156" spans="2:16" ht="15" outlineLevel="1" x14ac:dyDescent="0.25">
      <c r="B156" s="28">
        <f t="shared" si="20"/>
        <v>46419</v>
      </c>
      <c r="C156" s="29">
        <v>3143865.4297500253</v>
      </c>
      <c r="D156" s="24">
        <v>0</v>
      </c>
      <c r="E156" s="24">
        <f t="shared" si="24"/>
        <v>3143865.4297500253</v>
      </c>
      <c r="F156" s="29">
        <v>57120</v>
      </c>
      <c r="G156" s="30">
        <f t="shared" si="21"/>
        <v>55.039660884979433</v>
      </c>
      <c r="I156" s="31">
        <f t="shared" si="19"/>
        <v>28</v>
      </c>
      <c r="J156" s="27">
        <f t="shared" si="22"/>
        <v>2027</v>
      </c>
      <c r="K156" s="27"/>
      <c r="O156" s="51">
        <v>55.039660884979433</v>
      </c>
      <c r="P156" s="51">
        <f t="shared" si="23"/>
        <v>0</v>
      </c>
    </row>
    <row r="157" spans="2:16" ht="15" outlineLevel="1" x14ac:dyDescent="0.25">
      <c r="B157" s="28">
        <f t="shared" si="20"/>
        <v>46447</v>
      </c>
      <c r="C157" s="29">
        <v>3438410.9230599999</v>
      </c>
      <c r="D157" s="24">
        <v>0</v>
      </c>
      <c r="E157" s="24">
        <f t="shared" si="24"/>
        <v>3438410.9230599999</v>
      </c>
      <c r="F157" s="29">
        <v>63240</v>
      </c>
      <c r="G157" s="30">
        <f t="shared" si="21"/>
        <v>54.370824210309927</v>
      </c>
      <c r="I157" s="31">
        <f t="shared" si="19"/>
        <v>29</v>
      </c>
      <c r="J157" s="27">
        <f t="shared" si="22"/>
        <v>2027</v>
      </c>
      <c r="K157" s="27"/>
      <c r="O157" s="51">
        <v>54.370824210309927</v>
      </c>
      <c r="P157" s="51">
        <f t="shared" si="23"/>
        <v>0</v>
      </c>
    </row>
    <row r="158" spans="2:16" ht="15" outlineLevel="1" x14ac:dyDescent="0.25">
      <c r="B158" s="28">
        <f t="shared" si="20"/>
        <v>46478</v>
      </c>
      <c r="C158" s="29">
        <v>2992777.5440599918</v>
      </c>
      <c r="D158" s="24">
        <v>0</v>
      </c>
      <c r="E158" s="24">
        <f t="shared" si="24"/>
        <v>2992777.5440599918</v>
      </c>
      <c r="F158" s="29">
        <v>61200</v>
      </c>
      <c r="G158" s="30">
        <f t="shared" si="21"/>
        <v>48.901593857189411</v>
      </c>
      <c r="I158" s="31">
        <f t="shared" si="19"/>
        <v>30</v>
      </c>
      <c r="J158" s="27">
        <f t="shared" si="22"/>
        <v>2027</v>
      </c>
      <c r="K158" s="27"/>
      <c r="O158" s="51">
        <v>48.901593857189411</v>
      </c>
      <c r="P158" s="51">
        <f t="shared" si="23"/>
        <v>0</v>
      </c>
    </row>
    <row r="159" spans="2:16" ht="15" outlineLevel="1" x14ac:dyDescent="0.25">
      <c r="B159" s="28">
        <f t="shared" si="20"/>
        <v>46508</v>
      </c>
      <c r="C159" s="29">
        <v>3216689.3855400085</v>
      </c>
      <c r="D159" s="24">
        <v>0</v>
      </c>
      <c r="E159" s="24">
        <f t="shared" si="24"/>
        <v>3216689.3855400085</v>
      </c>
      <c r="F159" s="29">
        <v>63240</v>
      </c>
      <c r="G159" s="30">
        <f t="shared" si="21"/>
        <v>50.864791042694634</v>
      </c>
      <c r="I159" s="31">
        <f t="shared" si="19"/>
        <v>31</v>
      </c>
      <c r="J159" s="27">
        <f t="shared" si="22"/>
        <v>2027</v>
      </c>
      <c r="K159" s="27"/>
      <c r="O159" s="51">
        <v>50.864791042694634</v>
      </c>
      <c r="P159" s="51">
        <f t="shared" si="23"/>
        <v>0</v>
      </c>
    </row>
    <row r="160" spans="2:16" ht="15" outlineLevel="1" x14ac:dyDescent="0.25">
      <c r="B160" s="28">
        <f t="shared" si="20"/>
        <v>46539</v>
      </c>
      <c r="C160" s="29">
        <v>3046930.3324300349</v>
      </c>
      <c r="D160" s="24">
        <v>0</v>
      </c>
      <c r="E160" s="24">
        <f t="shared" si="24"/>
        <v>3046930.3324300349</v>
      </c>
      <c r="F160" s="29">
        <v>61200</v>
      </c>
      <c r="G160" s="30">
        <f t="shared" si="21"/>
        <v>49.786443340360044</v>
      </c>
      <c r="I160" s="31">
        <f t="shared" si="19"/>
        <v>32</v>
      </c>
      <c r="J160" s="27">
        <f t="shared" si="22"/>
        <v>2027</v>
      </c>
      <c r="K160" s="27"/>
      <c r="O160" s="51">
        <v>49.786443340360044</v>
      </c>
      <c r="P160" s="51">
        <f t="shared" si="23"/>
        <v>0</v>
      </c>
    </row>
    <row r="161" spans="2:16" ht="15" outlineLevel="1" x14ac:dyDescent="0.25">
      <c r="B161" s="28">
        <f t="shared" si="20"/>
        <v>46569</v>
      </c>
      <c r="C161" s="29">
        <v>4377357.2685499489</v>
      </c>
      <c r="D161" s="24">
        <v>0</v>
      </c>
      <c r="E161" s="24">
        <f t="shared" si="24"/>
        <v>4377357.2685499489</v>
      </c>
      <c r="F161" s="29">
        <v>63240</v>
      </c>
      <c r="G161" s="30">
        <f t="shared" si="21"/>
        <v>69.218173126975785</v>
      </c>
      <c r="I161" s="31">
        <f t="shared" si="19"/>
        <v>33</v>
      </c>
      <c r="J161" s="27">
        <f t="shared" si="22"/>
        <v>2027</v>
      </c>
      <c r="K161" s="27"/>
      <c r="O161" s="51">
        <v>69.218173126975785</v>
      </c>
      <c r="P161" s="51">
        <f t="shared" si="23"/>
        <v>0</v>
      </c>
    </row>
    <row r="162" spans="2:16" ht="15" outlineLevel="1" x14ac:dyDescent="0.25">
      <c r="B162" s="28">
        <f t="shared" si="20"/>
        <v>46600</v>
      </c>
      <c r="C162" s="29">
        <v>4216819.2484900355</v>
      </c>
      <c r="D162" s="24">
        <v>0</v>
      </c>
      <c r="E162" s="24">
        <f t="shared" si="24"/>
        <v>4216819.2484900355</v>
      </c>
      <c r="F162" s="29">
        <v>63240</v>
      </c>
      <c r="G162" s="30">
        <f t="shared" si="21"/>
        <v>66.67962126012074</v>
      </c>
      <c r="I162" s="31">
        <f t="shared" si="19"/>
        <v>34</v>
      </c>
      <c r="J162" s="27">
        <f t="shared" si="22"/>
        <v>2027</v>
      </c>
      <c r="K162" s="27"/>
      <c r="O162" s="51">
        <v>66.67962126012074</v>
      </c>
      <c r="P162" s="51">
        <f t="shared" si="23"/>
        <v>0</v>
      </c>
    </row>
    <row r="163" spans="2:16" ht="15" outlineLevel="1" x14ac:dyDescent="0.25">
      <c r="B163" s="28">
        <f t="shared" si="20"/>
        <v>46631</v>
      </c>
      <c r="C163" s="29">
        <v>3926429.8702999353</v>
      </c>
      <c r="D163" s="24">
        <v>0</v>
      </c>
      <c r="E163" s="24">
        <f t="shared" si="24"/>
        <v>3926429.8702999353</v>
      </c>
      <c r="F163" s="29">
        <v>61200</v>
      </c>
      <c r="G163" s="30">
        <f t="shared" si="21"/>
        <v>64.157350821894369</v>
      </c>
      <c r="I163" s="31">
        <f t="shared" si="19"/>
        <v>35</v>
      </c>
      <c r="J163" s="27">
        <f t="shared" si="22"/>
        <v>2027</v>
      </c>
      <c r="K163" s="27"/>
      <c r="O163" s="51">
        <v>64.157350821894369</v>
      </c>
      <c r="P163" s="51">
        <f t="shared" si="23"/>
        <v>0</v>
      </c>
    </row>
    <row r="164" spans="2:16" ht="15" outlineLevel="1" x14ac:dyDescent="0.25">
      <c r="B164" s="28">
        <f t="shared" si="20"/>
        <v>46661</v>
      </c>
      <c r="C164" s="29">
        <v>3507532.7782199979</v>
      </c>
      <c r="D164" s="24">
        <v>0</v>
      </c>
      <c r="E164" s="24">
        <f t="shared" si="24"/>
        <v>3507532.7782199979</v>
      </c>
      <c r="F164" s="29">
        <v>63240</v>
      </c>
      <c r="G164" s="30">
        <f t="shared" si="21"/>
        <v>55.463832672675487</v>
      </c>
      <c r="I164" s="31">
        <f t="shared" si="19"/>
        <v>36</v>
      </c>
      <c r="J164" s="27">
        <f t="shared" si="22"/>
        <v>2027</v>
      </c>
      <c r="K164" s="27"/>
      <c r="O164" s="51">
        <v>55.463832672675487</v>
      </c>
      <c r="P164" s="51">
        <f t="shared" si="23"/>
        <v>0</v>
      </c>
    </row>
    <row r="165" spans="2:16" ht="15" outlineLevel="1" x14ac:dyDescent="0.25">
      <c r="B165" s="28">
        <f t="shared" si="20"/>
        <v>46692</v>
      </c>
      <c r="C165" s="29">
        <v>3343268.2913100123</v>
      </c>
      <c r="D165" s="24">
        <v>0</v>
      </c>
      <c r="E165" s="24">
        <f t="shared" si="24"/>
        <v>3343268.2913100123</v>
      </c>
      <c r="F165" s="29">
        <v>61200</v>
      </c>
      <c r="G165" s="30">
        <f t="shared" si="21"/>
        <v>54.628566851470787</v>
      </c>
      <c r="I165" s="31">
        <f t="shared" si="19"/>
        <v>37</v>
      </c>
      <c r="J165" s="27">
        <f t="shared" si="22"/>
        <v>2027</v>
      </c>
      <c r="K165" s="27"/>
      <c r="O165" s="51">
        <v>54.628566851470787</v>
      </c>
      <c r="P165" s="51">
        <f t="shared" si="23"/>
        <v>0</v>
      </c>
    </row>
    <row r="166" spans="2:16" ht="15" outlineLevel="1" x14ac:dyDescent="0.25">
      <c r="B166" s="33">
        <f t="shared" si="20"/>
        <v>46722</v>
      </c>
      <c r="C166" s="34">
        <v>3600056.7483000457</v>
      </c>
      <c r="D166" s="35">
        <v>0</v>
      </c>
      <c r="E166" s="35">
        <f t="shared" si="24"/>
        <v>3600056.7483000457</v>
      </c>
      <c r="F166" s="34">
        <v>63240</v>
      </c>
      <c r="G166" s="36">
        <f t="shared" si="21"/>
        <v>56.926893553131656</v>
      </c>
      <c r="I166" s="37">
        <f t="shared" si="19"/>
        <v>38</v>
      </c>
      <c r="J166" s="27">
        <f t="shared" si="22"/>
        <v>2027</v>
      </c>
      <c r="K166" s="27"/>
      <c r="O166" s="51">
        <v>56.926893553131656</v>
      </c>
      <c r="P166" s="51">
        <f t="shared" si="23"/>
        <v>0</v>
      </c>
    </row>
    <row r="167" spans="2:16" ht="15" outlineLevel="1" x14ac:dyDescent="0.25">
      <c r="B167" s="21">
        <f t="shared" si="20"/>
        <v>46753</v>
      </c>
      <c r="C167" s="22">
        <v>2941373.3298999667</v>
      </c>
      <c r="D167" s="23">
        <v>1244333.3333333335</v>
      </c>
      <c r="E167" s="23">
        <f t="shared" si="24"/>
        <v>4185706.6632333002</v>
      </c>
      <c r="F167" s="22">
        <v>63240</v>
      </c>
      <c r="G167" s="25">
        <f t="shared" si="21"/>
        <v>66.18764489616224</v>
      </c>
      <c r="I167" s="26">
        <f>I47</f>
        <v>40</v>
      </c>
      <c r="J167" s="27">
        <f t="shared" si="22"/>
        <v>2028</v>
      </c>
      <c r="K167" s="27"/>
      <c r="O167" s="51">
        <v>66.508618246100127</v>
      </c>
      <c r="P167" s="51">
        <f t="shared" si="23"/>
        <v>-0.32097334993788706</v>
      </c>
    </row>
    <row r="168" spans="2:16" ht="15" outlineLevel="1" x14ac:dyDescent="0.25">
      <c r="B168" s="28">
        <f t="shared" si="20"/>
        <v>46784</v>
      </c>
      <c r="C168" s="29">
        <v>2708510.2970899642</v>
      </c>
      <c r="D168" s="24">
        <v>1244333.3333333335</v>
      </c>
      <c r="E168" s="24">
        <f t="shared" si="24"/>
        <v>3952843.6304232976</v>
      </c>
      <c r="F168" s="29">
        <v>59160</v>
      </c>
      <c r="G168" s="30">
        <f t="shared" si="21"/>
        <v>66.816153320204492</v>
      </c>
      <c r="I168" s="31">
        <f t="shared" si="19"/>
        <v>41</v>
      </c>
      <c r="J168" s="27">
        <f t="shared" si="22"/>
        <v>2028</v>
      </c>
      <c r="K168" s="27"/>
      <c r="O168" s="51">
        <v>65.780135968782119</v>
      </c>
      <c r="P168" s="51">
        <f t="shared" si="23"/>
        <v>1.0360173514223732</v>
      </c>
    </row>
    <row r="169" spans="2:16" ht="15" outlineLevel="1" x14ac:dyDescent="0.25">
      <c r="B169" s="28">
        <f t="shared" si="20"/>
        <v>46813</v>
      </c>
      <c r="C169" s="29">
        <v>2819677.5235000551</v>
      </c>
      <c r="D169" s="24">
        <v>1244333.3333333335</v>
      </c>
      <c r="E169" s="24">
        <f t="shared" si="24"/>
        <v>4064010.8568333886</v>
      </c>
      <c r="F169" s="29">
        <v>63240</v>
      </c>
      <c r="G169" s="30">
        <f t="shared" si="21"/>
        <v>64.263296281362884</v>
      </c>
      <c r="I169" s="31">
        <f t="shared" si="19"/>
        <v>42</v>
      </c>
      <c r="J169" s="27">
        <f t="shared" si="22"/>
        <v>2028</v>
      </c>
      <c r="K169" s="27"/>
      <c r="O169" s="51">
        <v>64.584269631300771</v>
      </c>
      <c r="P169" s="51">
        <f t="shared" si="23"/>
        <v>-0.32097334993788706</v>
      </c>
    </row>
    <row r="170" spans="2:16" ht="15" outlineLevel="1" x14ac:dyDescent="0.25">
      <c r="B170" s="28">
        <f t="shared" si="20"/>
        <v>46844</v>
      </c>
      <c r="C170" s="29">
        <v>2650356.8254700005</v>
      </c>
      <c r="D170" s="24">
        <v>1244333.3333333335</v>
      </c>
      <c r="E170" s="24">
        <f t="shared" si="24"/>
        <v>3894690.158803334</v>
      </c>
      <c r="F170" s="29">
        <v>61200</v>
      </c>
      <c r="G170" s="30">
        <f t="shared" si="21"/>
        <v>63.638728085021796</v>
      </c>
      <c r="I170" s="31">
        <f t="shared" si="19"/>
        <v>43</v>
      </c>
      <c r="J170" s="27">
        <f t="shared" si="22"/>
        <v>2028</v>
      </c>
      <c r="K170" s="27"/>
      <c r="O170" s="51">
        <v>63.303822595968896</v>
      </c>
      <c r="P170" s="51">
        <f t="shared" si="23"/>
        <v>0.33490548905290041</v>
      </c>
    </row>
    <row r="171" spans="2:16" ht="15" outlineLevel="1" x14ac:dyDescent="0.25">
      <c r="B171" s="28">
        <f t="shared" si="20"/>
        <v>46874</v>
      </c>
      <c r="C171" s="29">
        <v>2656367.3787400126</v>
      </c>
      <c r="D171" s="24">
        <v>1244333.3333333335</v>
      </c>
      <c r="E171" s="24">
        <f t="shared" si="24"/>
        <v>3900700.7120733461</v>
      </c>
      <c r="F171" s="29">
        <v>63240</v>
      </c>
      <c r="G171" s="30">
        <f t="shared" si="21"/>
        <v>61.680909425574733</v>
      </c>
      <c r="I171" s="31">
        <f t="shared" si="19"/>
        <v>44</v>
      </c>
      <c r="J171" s="27">
        <f t="shared" si="22"/>
        <v>2028</v>
      </c>
      <c r="K171" s="27"/>
      <c r="O171" s="51">
        <v>62.001882775512627</v>
      </c>
      <c r="P171" s="51">
        <f t="shared" si="23"/>
        <v>-0.32097334993789417</v>
      </c>
    </row>
    <row r="172" spans="2:16" ht="15" outlineLevel="1" x14ac:dyDescent="0.25">
      <c r="B172" s="28">
        <f t="shared" si="20"/>
        <v>46905</v>
      </c>
      <c r="C172" s="29">
        <v>2567577.2416999936</v>
      </c>
      <c r="D172" s="24">
        <v>1244333.3333333335</v>
      </c>
      <c r="E172" s="24">
        <f t="shared" si="24"/>
        <v>3811910.5750333271</v>
      </c>
      <c r="F172" s="29">
        <v>61200</v>
      </c>
      <c r="G172" s="30">
        <f t="shared" si="21"/>
        <v>62.286120507080511</v>
      </c>
      <c r="I172" s="31">
        <f t="shared" si="19"/>
        <v>45</v>
      </c>
      <c r="J172" s="27">
        <f t="shared" si="22"/>
        <v>2028</v>
      </c>
      <c r="K172" s="27"/>
      <c r="O172" s="51">
        <v>61.951215018027604</v>
      </c>
      <c r="P172" s="51">
        <f t="shared" si="23"/>
        <v>0.33490548905290751</v>
      </c>
    </row>
    <row r="173" spans="2:16" ht="15" outlineLevel="1" x14ac:dyDescent="0.25">
      <c r="B173" s="28">
        <f t="shared" si="20"/>
        <v>46935</v>
      </c>
      <c r="C173" s="29">
        <v>2790175.3079800606</v>
      </c>
      <c r="D173" s="24">
        <v>1244333.3333333335</v>
      </c>
      <c r="E173" s="24">
        <f t="shared" si="24"/>
        <v>4034508.6413133941</v>
      </c>
      <c r="F173" s="29">
        <v>63240</v>
      </c>
      <c r="G173" s="30">
        <f t="shared" si="21"/>
        <v>63.7967843344939</v>
      </c>
      <c r="I173" s="31">
        <f t="shared" si="19"/>
        <v>46</v>
      </c>
      <c r="J173" s="27">
        <f t="shared" si="22"/>
        <v>2028</v>
      </c>
      <c r="K173" s="27"/>
      <c r="O173" s="51">
        <v>64.11775768443178</v>
      </c>
      <c r="P173" s="51">
        <f t="shared" si="23"/>
        <v>-0.32097334993787996</v>
      </c>
    </row>
    <row r="174" spans="2:16" ht="15" outlineLevel="1" x14ac:dyDescent="0.25">
      <c r="B174" s="28">
        <f t="shared" si="20"/>
        <v>46966</v>
      </c>
      <c r="C174" s="29">
        <v>2809818.2375400662</v>
      </c>
      <c r="D174" s="24">
        <v>1244333.3333333335</v>
      </c>
      <c r="E174" s="24">
        <f t="shared" si="24"/>
        <v>4054151.5708733997</v>
      </c>
      <c r="F174" s="29">
        <v>63240</v>
      </c>
      <c r="G174" s="30">
        <f t="shared" si="21"/>
        <v>64.107393593823531</v>
      </c>
      <c r="I174" s="31">
        <f t="shared" si="19"/>
        <v>47</v>
      </c>
      <c r="J174" s="27">
        <f t="shared" si="22"/>
        <v>2028</v>
      </c>
      <c r="K174" s="27"/>
      <c r="O174" s="51">
        <v>64.428366943761418</v>
      </c>
      <c r="P174" s="51">
        <f t="shared" si="23"/>
        <v>-0.32097334993788706</v>
      </c>
    </row>
    <row r="175" spans="2:16" ht="15" outlineLevel="1" x14ac:dyDescent="0.25">
      <c r="B175" s="28">
        <f t="shared" si="20"/>
        <v>46997</v>
      </c>
      <c r="C175" s="29">
        <v>2657652.3183499575</v>
      </c>
      <c r="D175" s="24">
        <v>1244333.3333333335</v>
      </c>
      <c r="E175" s="24">
        <f t="shared" si="24"/>
        <v>3901985.651683291</v>
      </c>
      <c r="F175" s="29">
        <v>61200</v>
      </c>
      <c r="G175" s="30">
        <f t="shared" si="21"/>
        <v>63.757935485021093</v>
      </c>
      <c r="I175" s="31">
        <f t="shared" si="19"/>
        <v>48</v>
      </c>
      <c r="J175" s="27">
        <f t="shared" si="22"/>
        <v>2028</v>
      </c>
      <c r="K175" s="27"/>
      <c r="O175" s="51">
        <v>63.423029995968193</v>
      </c>
      <c r="P175" s="51">
        <f t="shared" si="23"/>
        <v>0.33490548905290041</v>
      </c>
    </row>
    <row r="176" spans="2:16" ht="15" outlineLevel="1" x14ac:dyDescent="0.25">
      <c r="B176" s="28">
        <f t="shared" si="20"/>
        <v>47027</v>
      </c>
      <c r="C176" s="29">
        <v>2885215.4522399902</v>
      </c>
      <c r="D176" s="24">
        <v>1244333.3333333335</v>
      </c>
      <c r="E176" s="24">
        <f t="shared" si="24"/>
        <v>4129548.7855733237</v>
      </c>
      <c r="F176" s="29">
        <v>63240</v>
      </c>
      <c r="G176" s="30">
        <f t="shared" si="21"/>
        <v>65.299632915454197</v>
      </c>
      <c r="I176" s="31">
        <f t="shared" si="19"/>
        <v>49</v>
      </c>
      <c r="J176" s="27">
        <f t="shared" si="22"/>
        <v>2028</v>
      </c>
      <c r="K176" s="27"/>
      <c r="O176" s="51">
        <v>65.620606265392098</v>
      </c>
      <c r="P176" s="51">
        <f t="shared" si="23"/>
        <v>-0.32097334993790128</v>
      </c>
    </row>
    <row r="177" spans="2:16" ht="15" outlineLevel="1" x14ac:dyDescent="0.25">
      <c r="B177" s="28">
        <f t="shared" si="20"/>
        <v>47058</v>
      </c>
      <c r="C177" s="29">
        <v>3359583.0041699708</v>
      </c>
      <c r="D177" s="24">
        <v>1244333.3333333335</v>
      </c>
      <c r="E177" s="24">
        <f t="shared" si="24"/>
        <v>4603916.3375033047</v>
      </c>
      <c r="F177" s="29">
        <v>61200</v>
      </c>
      <c r="G177" s="30">
        <f t="shared" si="21"/>
        <v>75.227391135674907</v>
      </c>
      <c r="I177" s="31">
        <f t="shared" si="19"/>
        <v>50</v>
      </c>
      <c r="J177" s="27">
        <f t="shared" si="22"/>
        <v>2028</v>
      </c>
      <c r="K177" s="27"/>
      <c r="O177" s="51">
        <v>74.892485646621992</v>
      </c>
      <c r="P177" s="51">
        <f t="shared" si="23"/>
        <v>0.33490548905291462</v>
      </c>
    </row>
    <row r="178" spans="2:16" ht="15" outlineLevel="1" x14ac:dyDescent="0.25">
      <c r="B178" s="33">
        <f t="shared" si="20"/>
        <v>47088</v>
      </c>
      <c r="C178" s="34">
        <v>3165132.2509999871</v>
      </c>
      <c r="D178" s="35">
        <v>1244333.3333333335</v>
      </c>
      <c r="E178" s="35">
        <f t="shared" si="24"/>
        <v>4409465.5843333211</v>
      </c>
      <c r="F178" s="34">
        <v>63240</v>
      </c>
      <c r="G178" s="36">
        <f t="shared" si="21"/>
        <v>69.725894755428854</v>
      </c>
      <c r="I178" s="37">
        <f t="shared" si="19"/>
        <v>51</v>
      </c>
      <c r="J178" s="27">
        <f t="shared" si="22"/>
        <v>2028</v>
      </c>
      <c r="K178" s="27"/>
      <c r="O178" s="51">
        <v>70.046868105366741</v>
      </c>
      <c r="P178" s="51">
        <f t="shared" si="23"/>
        <v>-0.32097334993788706</v>
      </c>
    </row>
    <row r="179" spans="2:16" ht="15" outlineLevel="1" x14ac:dyDescent="0.25">
      <c r="B179" s="21">
        <f t="shared" si="20"/>
        <v>47119</v>
      </c>
      <c r="C179" s="22">
        <v>3079983.2464000881</v>
      </c>
      <c r="D179" s="23">
        <v>1268000</v>
      </c>
      <c r="E179" s="23">
        <f t="shared" si="24"/>
        <v>4347983.2464000881</v>
      </c>
      <c r="F179" s="22">
        <v>63240</v>
      </c>
      <c r="G179" s="25">
        <f t="shared" si="21"/>
        <v>68.753688273246169</v>
      </c>
      <c r="I179" s="26">
        <f>I59</f>
        <v>53</v>
      </c>
      <c r="J179" s="27">
        <f t="shared" si="22"/>
        <v>2029</v>
      </c>
      <c r="K179" s="27"/>
      <c r="O179" s="51">
        <v>69.134789656533115</v>
      </c>
      <c r="P179" s="51">
        <f t="shared" si="23"/>
        <v>-0.38110138328694632</v>
      </c>
    </row>
    <row r="180" spans="2:16" ht="15" outlineLevel="1" x14ac:dyDescent="0.25">
      <c r="B180" s="28">
        <f t="shared" si="20"/>
        <v>47150</v>
      </c>
      <c r="C180" s="29">
        <v>2728837.5042899847</v>
      </c>
      <c r="D180" s="24">
        <v>1268000</v>
      </c>
      <c r="E180" s="24">
        <f t="shared" si="24"/>
        <v>3996837.5042899847</v>
      </c>
      <c r="F180" s="29">
        <v>57120</v>
      </c>
      <c r="G180" s="30">
        <f t="shared" si="21"/>
        <v>69.972645383228027</v>
      </c>
      <c r="I180" s="31">
        <f t="shared" si="19"/>
        <v>54</v>
      </c>
      <c r="J180" s="27">
        <f t="shared" si="22"/>
        <v>2029</v>
      </c>
      <c r="K180" s="27"/>
      <c r="O180" s="51">
        <v>68.205468100209742</v>
      </c>
      <c r="P180" s="51">
        <f t="shared" si="23"/>
        <v>1.7671772830182846</v>
      </c>
    </row>
    <row r="181" spans="2:16" ht="15" outlineLevel="1" x14ac:dyDescent="0.25">
      <c r="B181" s="28">
        <f t="shared" si="20"/>
        <v>47178</v>
      </c>
      <c r="C181" s="29">
        <v>2923107.9689999521</v>
      </c>
      <c r="D181" s="24">
        <v>1268000</v>
      </c>
      <c r="E181" s="24">
        <f t="shared" si="24"/>
        <v>4191107.9689999521</v>
      </c>
      <c r="F181" s="29">
        <v>63240</v>
      </c>
      <c r="G181" s="30">
        <f t="shared" si="21"/>
        <v>66.273054538266166</v>
      </c>
      <c r="I181" s="31">
        <f t="shared" si="19"/>
        <v>55</v>
      </c>
      <c r="J181" s="27">
        <f t="shared" si="22"/>
        <v>2029</v>
      </c>
      <c r="K181" s="27"/>
      <c r="O181" s="51">
        <v>66.654155921553112</v>
      </c>
      <c r="P181" s="51">
        <f t="shared" si="23"/>
        <v>-0.38110138328694632</v>
      </c>
    </row>
    <row r="182" spans="2:16" ht="15" outlineLevel="1" x14ac:dyDescent="0.25">
      <c r="B182" s="28">
        <f t="shared" si="20"/>
        <v>47209</v>
      </c>
      <c r="C182" s="29">
        <v>2828604.768599987</v>
      </c>
      <c r="D182" s="24">
        <v>1268000</v>
      </c>
      <c r="E182" s="24">
        <f t="shared" si="24"/>
        <v>4096604.768599987</v>
      </c>
      <c r="F182" s="29">
        <v>61200</v>
      </c>
      <c r="G182" s="30">
        <f t="shared" si="21"/>
        <v>66.937986415032469</v>
      </c>
      <c r="I182" s="31">
        <f t="shared" si="19"/>
        <v>56</v>
      </c>
      <c r="J182" s="27">
        <f t="shared" si="22"/>
        <v>2029</v>
      </c>
      <c r="K182" s="27"/>
      <c r="O182" s="51">
        <v>66.650734435468905</v>
      </c>
      <c r="P182" s="51">
        <f t="shared" si="23"/>
        <v>0.28725197956356396</v>
      </c>
    </row>
    <row r="183" spans="2:16" ht="15" outlineLevel="1" x14ac:dyDescent="0.25">
      <c r="B183" s="28">
        <f t="shared" si="20"/>
        <v>47239</v>
      </c>
      <c r="C183" s="29">
        <v>2808784.5634500086</v>
      </c>
      <c r="D183" s="24">
        <v>1268000</v>
      </c>
      <c r="E183" s="24">
        <f t="shared" si="24"/>
        <v>4076784.5634500086</v>
      </c>
      <c r="F183" s="29">
        <v>63240</v>
      </c>
      <c r="G183" s="30">
        <f t="shared" si="21"/>
        <v>64.465284052024174</v>
      </c>
      <c r="I183" s="31">
        <f t="shared" si="19"/>
        <v>57</v>
      </c>
      <c r="J183" s="27">
        <f t="shared" si="22"/>
        <v>2029</v>
      </c>
      <c r="K183" s="27"/>
      <c r="O183" s="51">
        <v>64.84638543531112</v>
      </c>
      <c r="P183" s="51">
        <f t="shared" si="23"/>
        <v>-0.38110138328694632</v>
      </c>
    </row>
    <row r="184" spans="2:16" ht="15" outlineLevel="1" x14ac:dyDescent="0.25">
      <c r="B184" s="28">
        <f t="shared" si="20"/>
        <v>47270</v>
      </c>
      <c r="C184" s="29">
        <v>2698443.2091999948</v>
      </c>
      <c r="D184" s="24">
        <v>1268000</v>
      </c>
      <c r="E184" s="24">
        <f t="shared" si="24"/>
        <v>3966443.2091999948</v>
      </c>
      <c r="F184" s="29">
        <v>61200</v>
      </c>
      <c r="G184" s="30">
        <f t="shared" si="21"/>
        <v>64.811163549019525</v>
      </c>
      <c r="I184" s="31">
        <f t="shared" si="19"/>
        <v>58</v>
      </c>
      <c r="J184" s="27">
        <f t="shared" si="22"/>
        <v>2029</v>
      </c>
      <c r="K184" s="27"/>
      <c r="O184" s="51">
        <v>64.523911569455947</v>
      </c>
      <c r="P184" s="51">
        <f t="shared" si="23"/>
        <v>0.28725197956357817</v>
      </c>
    </row>
    <row r="185" spans="2:16" ht="15" outlineLevel="1" x14ac:dyDescent="0.25">
      <c r="B185" s="28">
        <f t="shared" si="20"/>
        <v>47300</v>
      </c>
      <c r="C185" s="29">
        <v>2947010.4838600159</v>
      </c>
      <c r="D185" s="24">
        <v>1268000</v>
      </c>
      <c r="E185" s="24">
        <f t="shared" si="24"/>
        <v>4215010.4838600159</v>
      </c>
      <c r="F185" s="29">
        <v>63240</v>
      </c>
      <c r="G185" s="30">
        <f t="shared" si="21"/>
        <v>66.651019668880707</v>
      </c>
      <c r="I185" s="31">
        <f t="shared" si="19"/>
        <v>59</v>
      </c>
      <c r="J185" s="27">
        <f t="shared" si="22"/>
        <v>2029</v>
      </c>
      <c r="K185" s="27"/>
      <c r="O185" s="51">
        <v>67.032121052167653</v>
      </c>
      <c r="P185" s="51">
        <f t="shared" si="23"/>
        <v>-0.38110138328694632</v>
      </c>
    </row>
    <row r="186" spans="2:16" ht="15" outlineLevel="1" x14ac:dyDescent="0.25">
      <c r="B186" s="28">
        <f t="shared" si="20"/>
        <v>47331</v>
      </c>
      <c r="C186" s="29">
        <v>2975439.7209999561</v>
      </c>
      <c r="D186" s="24">
        <v>1268000</v>
      </c>
      <c r="E186" s="24">
        <f t="shared" si="24"/>
        <v>4243439.7209999561</v>
      </c>
      <c r="F186" s="29">
        <v>63240</v>
      </c>
      <c r="G186" s="30">
        <f t="shared" si="21"/>
        <v>67.100564848196655</v>
      </c>
      <c r="I186" s="31">
        <f t="shared" si="19"/>
        <v>60</v>
      </c>
      <c r="J186" s="27">
        <f t="shared" si="22"/>
        <v>2029</v>
      </c>
      <c r="K186" s="27"/>
      <c r="O186" s="51">
        <v>67.481666231483601</v>
      </c>
      <c r="P186" s="51">
        <f t="shared" si="23"/>
        <v>-0.38110138328694632</v>
      </c>
    </row>
    <row r="187" spans="2:16" ht="15" outlineLevel="1" x14ac:dyDescent="0.25">
      <c r="B187" s="28">
        <f t="shared" si="20"/>
        <v>47362</v>
      </c>
      <c r="C187" s="29">
        <v>2820556.1911399961</v>
      </c>
      <c r="D187" s="24">
        <v>1268000</v>
      </c>
      <c r="E187" s="24">
        <f t="shared" si="24"/>
        <v>4088556.1911399961</v>
      </c>
      <c r="F187" s="29">
        <v>61200</v>
      </c>
      <c r="G187" s="30">
        <f t="shared" si="21"/>
        <v>66.806473711437846</v>
      </c>
      <c r="I187" s="31">
        <f t="shared" si="19"/>
        <v>61</v>
      </c>
      <c r="J187" s="27">
        <f t="shared" si="22"/>
        <v>2029</v>
      </c>
      <c r="K187" s="27"/>
      <c r="O187" s="51">
        <v>66.519221731874268</v>
      </c>
      <c r="P187" s="51">
        <f t="shared" si="23"/>
        <v>0.28725197956357817</v>
      </c>
    </row>
    <row r="188" spans="2:16" ht="15" outlineLevel="1" x14ac:dyDescent="0.25">
      <c r="B188" s="28">
        <f t="shared" si="20"/>
        <v>47392</v>
      </c>
      <c r="C188" s="29">
        <v>3049092.1807000041</v>
      </c>
      <c r="D188" s="24">
        <v>1268000</v>
      </c>
      <c r="E188" s="24">
        <f t="shared" si="24"/>
        <v>4317092.1807000041</v>
      </c>
      <c r="F188" s="29">
        <v>63240</v>
      </c>
      <c r="G188" s="30">
        <f t="shared" si="21"/>
        <v>68.265214748576909</v>
      </c>
      <c r="I188" s="31">
        <f t="shared" si="19"/>
        <v>62</v>
      </c>
      <c r="J188" s="27">
        <f t="shared" si="22"/>
        <v>2029</v>
      </c>
      <c r="K188" s="27"/>
      <c r="O188" s="51">
        <v>68.64631613186387</v>
      </c>
      <c r="P188" s="51">
        <f t="shared" si="23"/>
        <v>-0.38110138328696053</v>
      </c>
    </row>
    <row r="189" spans="2:16" ht="15" outlineLevel="1" x14ac:dyDescent="0.25">
      <c r="B189" s="28">
        <f t="shared" si="20"/>
        <v>47423</v>
      </c>
      <c r="C189" s="29">
        <v>3423362.4693099856</v>
      </c>
      <c r="D189" s="24">
        <v>1268000</v>
      </c>
      <c r="E189" s="24">
        <f t="shared" si="24"/>
        <v>4691362.4693099856</v>
      </c>
      <c r="F189" s="29">
        <v>61200</v>
      </c>
      <c r="G189" s="30">
        <f t="shared" si="21"/>
        <v>76.656249498529178</v>
      </c>
      <c r="I189" s="31">
        <f t="shared" si="19"/>
        <v>63</v>
      </c>
      <c r="J189" s="27">
        <f t="shared" si="22"/>
        <v>2029</v>
      </c>
      <c r="K189" s="27"/>
      <c r="O189" s="51">
        <v>76.368997518965614</v>
      </c>
      <c r="P189" s="51">
        <f t="shared" si="23"/>
        <v>0.28725197956356396</v>
      </c>
    </row>
    <row r="190" spans="2:16" ht="15" outlineLevel="1" x14ac:dyDescent="0.25">
      <c r="B190" s="33">
        <f t="shared" si="20"/>
        <v>47453</v>
      </c>
      <c r="C190" s="34">
        <v>3180808.1836999953</v>
      </c>
      <c r="D190" s="35">
        <v>1268000</v>
      </c>
      <c r="E190" s="35">
        <f t="shared" si="24"/>
        <v>4448808.1836999953</v>
      </c>
      <c r="F190" s="34">
        <v>63240</v>
      </c>
      <c r="G190" s="36">
        <f t="shared" si="21"/>
        <v>70.348010494939842</v>
      </c>
      <c r="I190" s="37">
        <f t="shared" si="19"/>
        <v>64</v>
      </c>
      <c r="J190" s="27">
        <f t="shared" si="22"/>
        <v>2029</v>
      </c>
      <c r="K190" s="27"/>
      <c r="O190" s="51">
        <v>70.729111878226789</v>
      </c>
      <c r="P190" s="51">
        <f t="shared" si="23"/>
        <v>-0.38110138328694632</v>
      </c>
    </row>
    <row r="191" spans="2:16" ht="15" outlineLevel="1" x14ac:dyDescent="0.25">
      <c r="B191" s="21">
        <f t="shared" si="20"/>
        <v>47484</v>
      </c>
      <c r="C191" s="22">
        <v>3299833.6925000548</v>
      </c>
      <c r="D191" s="23">
        <v>1292000</v>
      </c>
      <c r="E191" s="23">
        <f t="shared" si="24"/>
        <v>4591833.6925000548</v>
      </c>
      <c r="F191" s="22">
        <v>63240</v>
      </c>
      <c r="G191" s="25">
        <f t="shared" si="21"/>
        <v>72.60964093137342</v>
      </c>
      <c r="I191" s="26">
        <f>I71</f>
        <v>66</v>
      </c>
      <c r="J191" s="27">
        <f t="shared" si="22"/>
        <v>2030</v>
      </c>
      <c r="K191" s="27"/>
      <c r="O191" s="51">
        <v>73.004739791478329</v>
      </c>
      <c r="P191" s="51">
        <f t="shared" si="23"/>
        <v>-0.39509886010490902</v>
      </c>
    </row>
    <row r="192" spans="2:16" ht="15" outlineLevel="1" x14ac:dyDescent="0.25">
      <c r="B192" s="28">
        <f t="shared" si="20"/>
        <v>47515</v>
      </c>
      <c r="C192" s="29">
        <v>2914005.8518700004</v>
      </c>
      <c r="D192" s="24">
        <v>1292000</v>
      </c>
      <c r="E192" s="24">
        <f t="shared" si="24"/>
        <v>4206005.8518700004</v>
      </c>
      <c r="F192" s="29">
        <v>57120</v>
      </c>
      <c r="G192" s="30">
        <f t="shared" si="21"/>
        <v>73.634556230217086</v>
      </c>
      <c r="I192" s="31">
        <f t="shared" si="19"/>
        <v>67</v>
      </c>
      <c r="J192" s="27">
        <f t="shared" si="22"/>
        <v>2030</v>
      </c>
      <c r="K192" s="27"/>
      <c r="O192" s="51">
        <v>71.840714998156116</v>
      </c>
      <c r="P192" s="51">
        <f t="shared" si="23"/>
        <v>1.79384123206097</v>
      </c>
    </row>
    <row r="193" spans="2:16" ht="15" outlineLevel="1" x14ac:dyDescent="0.25">
      <c r="B193" s="28">
        <f t="shared" si="20"/>
        <v>47543</v>
      </c>
      <c r="C193" s="29">
        <v>2893761.7428599894</v>
      </c>
      <c r="D193" s="24">
        <v>1292000</v>
      </c>
      <c r="E193" s="24">
        <f t="shared" si="24"/>
        <v>4185761.7428599894</v>
      </c>
      <c r="F193" s="29">
        <v>63240</v>
      </c>
      <c r="G193" s="30">
        <f t="shared" si="21"/>
        <v>66.188515858001097</v>
      </c>
      <c r="I193" s="31">
        <f t="shared" si="19"/>
        <v>68</v>
      </c>
      <c r="J193" s="27">
        <f t="shared" si="22"/>
        <v>2030</v>
      </c>
      <c r="K193" s="27"/>
      <c r="O193" s="51">
        <v>66.58361471810602</v>
      </c>
      <c r="P193" s="51">
        <f t="shared" si="23"/>
        <v>-0.39509886010492323</v>
      </c>
    </row>
    <row r="194" spans="2:16" ht="15" outlineLevel="1" x14ac:dyDescent="0.25">
      <c r="B194" s="28">
        <f t="shared" si="20"/>
        <v>47574</v>
      </c>
      <c r="C194" s="29">
        <v>2735500.6863000393</v>
      </c>
      <c r="D194" s="24">
        <v>1292000</v>
      </c>
      <c r="E194" s="24">
        <f t="shared" si="24"/>
        <v>4027500.6863000393</v>
      </c>
      <c r="F194" s="29">
        <v>61200</v>
      </c>
      <c r="G194" s="30">
        <f t="shared" si="21"/>
        <v>65.808834743464701</v>
      </c>
      <c r="I194" s="31">
        <f t="shared" si="19"/>
        <v>69</v>
      </c>
      <c r="J194" s="27">
        <f t="shared" si="22"/>
        <v>2030</v>
      </c>
      <c r="K194" s="27"/>
      <c r="O194" s="51">
        <v>65.522930019340237</v>
      </c>
      <c r="P194" s="51">
        <f t="shared" si="23"/>
        <v>0.28590472412446388</v>
      </c>
    </row>
    <row r="195" spans="2:16" ht="15" outlineLevel="1" x14ac:dyDescent="0.25">
      <c r="B195" s="28">
        <f t="shared" si="20"/>
        <v>47604</v>
      </c>
      <c r="C195" s="29">
        <v>2825387.5979799628</v>
      </c>
      <c r="D195" s="24">
        <v>1292000</v>
      </c>
      <c r="E195" s="24">
        <f t="shared" si="24"/>
        <v>4117387.5979799628</v>
      </c>
      <c r="F195" s="29">
        <v>63240</v>
      </c>
      <c r="G195" s="30">
        <f t="shared" si="21"/>
        <v>65.107330771346668</v>
      </c>
      <c r="I195" s="31">
        <f t="shared" si="19"/>
        <v>70</v>
      </c>
      <c r="J195" s="27">
        <f t="shared" si="22"/>
        <v>2030</v>
      </c>
      <c r="K195" s="27"/>
      <c r="O195" s="51">
        <v>65.502429631451577</v>
      </c>
      <c r="P195" s="51">
        <f t="shared" si="23"/>
        <v>-0.39509886010490902</v>
      </c>
    </row>
    <row r="196" spans="2:16" ht="15" outlineLevel="1" x14ac:dyDescent="0.25">
      <c r="B196" s="28">
        <f t="shared" si="20"/>
        <v>47635</v>
      </c>
      <c r="C196" s="29">
        <v>2747951.4192000031</v>
      </c>
      <c r="D196" s="24">
        <v>1292000</v>
      </c>
      <c r="E196" s="24">
        <f t="shared" si="24"/>
        <v>4039951.4192000031</v>
      </c>
      <c r="F196" s="29">
        <v>61200</v>
      </c>
      <c r="G196" s="30">
        <f t="shared" si="21"/>
        <v>66.012278091503319</v>
      </c>
      <c r="I196" s="31">
        <f t="shared" ref="I196:I202" si="25">I76</f>
        <v>71</v>
      </c>
      <c r="J196" s="27">
        <f t="shared" si="22"/>
        <v>2030</v>
      </c>
      <c r="K196" s="27"/>
      <c r="O196" s="51">
        <v>65.726373367378855</v>
      </c>
      <c r="P196" s="51">
        <f t="shared" si="23"/>
        <v>0.28590472412446388</v>
      </c>
    </row>
    <row r="197" spans="2:16" ht="15" outlineLevel="1" x14ac:dyDescent="0.25">
      <c r="B197" s="28">
        <f t="shared" si="20"/>
        <v>47665</v>
      </c>
      <c r="C197" s="29">
        <v>3022778.9487000108</v>
      </c>
      <c r="D197" s="24">
        <v>1292000</v>
      </c>
      <c r="E197" s="24">
        <f t="shared" si="24"/>
        <v>4314778.9487000108</v>
      </c>
      <c r="F197" s="29">
        <v>63240</v>
      </c>
      <c r="G197" s="30">
        <f t="shared" si="21"/>
        <v>68.228636127451153</v>
      </c>
      <c r="I197" s="31">
        <f t="shared" si="25"/>
        <v>72</v>
      </c>
      <c r="J197" s="27">
        <f t="shared" si="22"/>
        <v>2030</v>
      </c>
      <c r="K197" s="27"/>
      <c r="O197" s="51">
        <v>68.623734987556077</v>
      </c>
      <c r="P197" s="51">
        <f t="shared" si="23"/>
        <v>-0.39509886010492323</v>
      </c>
    </row>
    <row r="198" spans="2:16" ht="15" outlineLevel="1" x14ac:dyDescent="0.25">
      <c r="B198" s="28">
        <f t="shared" si="20"/>
        <v>47696</v>
      </c>
      <c r="C198" s="29">
        <v>3031359.8684999347</v>
      </c>
      <c r="D198" s="24">
        <v>1292000</v>
      </c>
      <c r="E198" s="24">
        <f t="shared" si="24"/>
        <v>4323359.8684999347</v>
      </c>
      <c r="F198" s="29">
        <v>63240</v>
      </c>
      <c r="G198" s="30">
        <f t="shared" si="21"/>
        <v>68.364324296330409</v>
      </c>
      <c r="I198" s="31">
        <f t="shared" si="25"/>
        <v>73</v>
      </c>
      <c r="J198" s="27">
        <f t="shared" si="22"/>
        <v>2030</v>
      </c>
      <c r="K198" s="27"/>
      <c r="O198" s="51">
        <v>68.759423156435332</v>
      </c>
      <c r="P198" s="51">
        <f t="shared" si="23"/>
        <v>-0.39509886010492323</v>
      </c>
    </row>
    <row r="199" spans="2:16" ht="15" outlineLevel="1" x14ac:dyDescent="0.25">
      <c r="B199" s="28">
        <f t="shared" si="20"/>
        <v>47727</v>
      </c>
      <c r="C199" s="29">
        <v>2845428.0208699703</v>
      </c>
      <c r="D199" s="24">
        <v>1292000</v>
      </c>
      <c r="E199" s="24">
        <f t="shared" si="24"/>
        <v>4137428.0208699703</v>
      </c>
      <c r="F199" s="29">
        <v>61200</v>
      </c>
      <c r="G199" s="30">
        <f t="shared" si="21"/>
        <v>67.605033020751151</v>
      </c>
      <c r="I199" s="31">
        <f t="shared" si="25"/>
        <v>74</v>
      </c>
      <c r="J199" s="27">
        <f t="shared" si="22"/>
        <v>2030</v>
      </c>
      <c r="K199" s="27"/>
      <c r="O199" s="51">
        <v>67.319128296626673</v>
      </c>
      <c r="P199" s="51">
        <f t="shared" si="23"/>
        <v>0.28590472412447809</v>
      </c>
    </row>
    <row r="200" spans="2:16" ht="15" outlineLevel="1" x14ac:dyDescent="0.25">
      <c r="B200" s="28">
        <f t="shared" si="20"/>
        <v>47757</v>
      </c>
      <c r="C200" s="29">
        <v>3120149.5463700294</v>
      </c>
      <c r="D200" s="24">
        <v>1292000</v>
      </c>
      <c r="E200" s="24">
        <f t="shared" si="24"/>
        <v>4412149.5463700294</v>
      </c>
      <c r="F200" s="29">
        <v>63240</v>
      </c>
      <c r="G200" s="30">
        <f t="shared" si="21"/>
        <v>69.768335647849923</v>
      </c>
      <c r="I200" s="31">
        <f t="shared" si="25"/>
        <v>75</v>
      </c>
      <c r="J200" s="27">
        <f t="shared" si="22"/>
        <v>2030</v>
      </c>
      <c r="K200" s="27"/>
      <c r="O200" s="51">
        <v>70.163434507954861</v>
      </c>
      <c r="P200" s="51">
        <f t="shared" si="23"/>
        <v>-0.39509886010493744</v>
      </c>
    </row>
    <row r="201" spans="2:16" ht="15" outlineLevel="1" x14ac:dyDescent="0.25">
      <c r="B201" s="28">
        <f t="shared" si="20"/>
        <v>47788</v>
      </c>
      <c r="C201" s="29">
        <v>3544682.0829999745</v>
      </c>
      <c r="D201" s="24">
        <v>1292000</v>
      </c>
      <c r="E201" s="24">
        <f t="shared" si="24"/>
        <v>4836682.0829999745</v>
      </c>
      <c r="F201" s="29">
        <v>61200</v>
      </c>
      <c r="G201" s="30">
        <f t="shared" si="21"/>
        <v>79.030752990195666</v>
      </c>
      <c r="I201" s="31">
        <f t="shared" si="25"/>
        <v>76</v>
      </c>
      <c r="J201" s="27">
        <f t="shared" si="22"/>
        <v>2030</v>
      </c>
      <c r="K201" s="27"/>
      <c r="O201" s="51">
        <v>78.744848266071187</v>
      </c>
      <c r="P201" s="51">
        <f t="shared" si="23"/>
        <v>0.28590472412447809</v>
      </c>
    </row>
    <row r="202" spans="2:16" ht="15" outlineLevel="1" x14ac:dyDescent="0.25">
      <c r="B202" s="33">
        <f t="shared" si="20"/>
        <v>47818</v>
      </c>
      <c r="C202" s="34">
        <v>3381547.8661000133</v>
      </c>
      <c r="D202" s="35">
        <v>1292000</v>
      </c>
      <c r="E202" s="35">
        <f t="shared" si="24"/>
        <v>4673547.8661000133</v>
      </c>
      <c r="F202" s="34">
        <v>63240</v>
      </c>
      <c r="G202" s="36">
        <f t="shared" si="21"/>
        <v>73.901768913662451</v>
      </c>
      <c r="I202" s="37">
        <f t="shared" si="25"/>
        <v>77</v>
      </c>
      <c r="J202" s="27">
        <f t="shared" si="22"/>
        <v>2030</v>
      </c>
      <c r="K202" s="27"/>
      <c r="O202" s="51">
        <v>74.296867773767374</v>
      </c>
      <c r="P202" s="51">
        <f t="shared" si="23"/>
        <v>-0.39509886010492323</v>
      </c>
    </row>
    <row r="203" spans="2:16" ht="15" outlineLevel="1" x14ac:dyDescent="0.25">
      <c r="B203" s="21">
        <f t="shared" si="20"/>
        <v>47849</v>
      </c>
      <c r="C203" s="22">
        <v>3386602.3058999777</v>
      </c>
      <c r="D203" s="23">
        <v>1317916.6666666667</v>
      </c>
      <c r="E203" s="23">
        <f t="shared" si="24"/>
        <v>4704518.9725666447</v>
      </c>
      <c r="F203" s="22">
        <v>63240</v>
      </c>
      <c r="G203" s="25">
        <f t="shared" si="21"/>
        <v>74.391508105101906</v>
      </c>
      <c r="I203" s="26">
        <f>I83</f>
        <v>79</v>
      </c>
      <c r="J203" s="27">
        <f t="shared" si="22"/>
        <v>2031</v>
      </c>
      <c r="K203" s="27"/>
      <c r="O203" s="51">
        <v>74.787578676620271</v>
      </c>
      <c r="P203" s="51">
        <f t="shared" si="23"/>
        <v>-0.396070571518365</v>
      </c>
    </row>
    <row r="204" spans="2:16" ht="15" outlineLevel="1" x14ac:dyDescent="0.25">
      <c r="B204" s="28">
        <f t="shared" ref="B204:B262" si="26">EDATE(B203,1)</f>
        <v>47880</v>
      </c>
      <c r="C204" s="29">
        <v>2979396.0532999635</v>
      </c>
      <c r="D204" s="24">
        <v>1317916.6666666667</v>
      </c>
      <c r="E204" s="24">
        <f t="shared" si="24"/>
        <v>4297312.7199666305</v>
      </c>
      <c r="F204" s="29">
        <v>57120</v>
      </c>
      <c r="G204" s="30">
        <f t="shared" ref="G204:G262" si="27">IF(ISNUMBER($F204),E204/$F204,"")</f>
        <v>75.233065825746337</v>
      </c>
      <c r="I204" s="31">
        <f t="shared" ref="I204:I226" si="28">I84</f>
        <v>80</v>
      </c>
      <c r="J204" s="27">
        <f t="shared" ref="J204:J240" si="29">YEAR(B204)</f>
        <v>2031</v>
      </c>
      <c r="K204" s="27"/>
      <c r="O204" s="51">
        <v>73.396287612589532</v>
      </c>
      <c r="P204" s="51">
        <f t="shared" ref="P204:P250" si="30">G204-O204</f>
        <v>1.8367782131568049</v>
      </c>
    </row>
    <row r="205" spans="2:16" ht="15" outlineLevel="1" x14ac:dyDescent="0.25">
      <c r="B205" s="28">
        <f t="shared" si="26"/>
        <v>47908</v>
      </c>
      <c r="C205" s="29">
        <v>2960104.7901499867</v>
      </c>
      <c r="D205" s="24">
        <v>1317916.6666666667</v>
      </c>
      <c r="E205" s="24">
        <f t="shared" si="24"/>
        <v>4278021.4568166537</v>
      </c>
      <c r="F205" s="29">
        <v>63240</v>
      </c>
      <c r="G205" s="30">
        <f t="shared" si="27"/>
        <v>67.647398115380355</v>
      </c>
      <c r="I205" s="31">
        <f t="shared" si="28"/>
        <v>81</v>
      </c>
      <c r="J205" s="27">
        <f t="shared" si="29"/>
        <v>2031</v>
      </c>
      <c r="K205" s="27"/>
      <c r="O205" s="51">
        <v>68.04346868689872</v>
      </c>
      <c r="P205" s="51">
        <f t="shared" si="30"/>
        <v>-0.396070571518365</v>
      </c>
    </row>
    <row r="206" spans="2:16" ht="15" outlineLevel="1" x14ac:dyDescent="0.25">
      <c r="B206" s="28">
        <f t="shared" si="26"/>
        <v>47939</v>
      </c>
      <c r="C206" s="29">
        <v>2813951.5327700377</v>
      </c>
      <c r="D206" s="24">
        <v>1317916.6666666667</v>
      </c>
      <c r="E206" s="24">
        <f t="shared" si="24"/>
        <v>4131868.1994367046</v>
      </c>
      <c r="F206" s="29">
        <v>61200</v>
      </c>
      <c r="G206" s="30">
        <f t="shared" si="27"/>
        <v>67.514186265305625</v>
      </c>
      <c r="I206" s="31">
        <f t="shared" si="28"/>
        <v>82</v>
      </c>
      <c r="J206" s="27">
        <f t="shared" si="29"/>
        <v>2031</v>
      </c>
      <c r="K206" s="27"/>
      <c r="O206" s="51">
        <v>67.215592770480612</v>
      </c>
      <c r="P206" s="51">
        <f t="shared" si="30"/>
        <v>0.29859349482501329</v>
      </c>
    </row>
    <row r="207" spans="2:16" ht="15" outlineLevel="1" x14ac:dyDescent="0.25">
      <c r="B207" s="28">
        <f t="shared" si="26"/>
        <v>47969</v>
      </c>
      <c r="C207" s="29">
        <v>2876332.8533999324</v>
      </c>
      <c r="D207" s="24">
        <v>1317916.6666666667</v>
      </c>
      <c r="E207" s="24">
        <f t="shared" si="24"/>
        <v>4194249.5200665994</v>
      </c>
      <c r="F207" s="29">
        <v>63240</v>
      </c>
      <c r="G207" s="30">
        <f t="shared" si="27"/>
        <v>66.322731183848816</v>
      </c>
      <c r="I207" s="31">
        <f t="shared" si="28"/>
        <v>83</v>
      </c>
      <c r="J207" s="27">
        <f t="shared" si="29"/>
        <v>2031</v>
      </c>
      <c r="K207" s="27"/>
      <c r="O207" s="51">
        <v>66.718801755367181</v>
      </c>
      <c r="P207" s="51">
        <f t="shared" si="30"/>
        <v>-0.396070571518365</v>
      </c>
    </row>
    <row r="208" spans="2:16" ht="15" outlineLevel="1" x14ac:dyDescent="0.25">
      <c r="B208" s="28">
        <f t="shared" si="26"/>
        <v>48000</v>
      </c>
      <c r="C208" s="29">
        <v>2799199.5969500244</v>
      </c>
      <c r="D208" s="24">
        <v>1317916.6666666667</v>
      </c>
      <c r="E208" s="24">
        <f t="shared" si="24"/>
        <v>4117116.2636166913</v>
      </c>
      <c r="F208" s="29">
        <v>61200</v>
      </c>
      <c r="G208" s="30">
        <f t="shared" si="27"/>
        <v>67.273141562364231</v>
      </c>
      <c r="I208" s="31">
        <f t="shared" si="28"/>
        <v>84</v>
      </c>
      <c r="J208" s="27">
        <f t="shared" si="29"/>
        <v>2031</v>
      </c>
      <c r="K208" s="27"/>
      <c r="O208" s="51">
        <v>66.974548067539217</v>
      </c>
      <c r="P208" s="51">
        <f t="shared" si="30"/>
        <v>0.29859349482501329</v>
      </c>
    </row>
    <row r="209" spans="2:16" ht="15" outlineLevel="1" x14ac:dyDescent="0.25">
      <c r="B209" s="28">
        <f t="shared" si="26"/>
        <v>48030</v>
      </c>
      <c r="C209" s="29">
        <v>3085288.590849936</v>
      </c>
      <c r="D209" s="24">
        <v>1317916.6666666667</v>
      </c>
      <c r="E209" s="24">
        <f t="shared" si="24"/>
        <v>4403205.257516603</v>
      </c>
      <c r="F209" s="29">
        <v>63240</v>
      </c>
      <c r="G209" s="30">
        <f t="shared" si="27"/>
        <v>69.626901605259377</v>
      </c>
      <c r="I209" s="31">
        <f t="shared" si="28"/>
        <v>85</v>
      </c>
      <c r="J209" s="27">
        <f t="shared" si="29"/>
        <v>2031</v>
      </c>
      <c r="K209" s="27"/>
      <c r="O209" s="51">
        <v>70.022972176777728</v>
      </c>
      <c r="P209" s="51">
        <f t="shared" si="30"/>
        <v>-0.39607057151835079</v>
      </c>
    </row>
    <row r="210" spans="2:16" ht="15" outlineLevel="1" x14ac:dyDescent="0.25">
      <c r="B210" s="28">
        <f t="shared" si="26"/>
        <v>48061</v>
      </c>
      <c r="C210" s="29">
        <v>3106753.0802100301</v>
      </c>
      <c r="D210" s="24">
        <v>1317916.6666666667</v>
      </c>
      <c r="E210" s="24">
        <f t="shared" si="24"/>
        <v>4424669.7468766971</v>
      </c>
      <c r="F210" s="29">
        <v>63240</v>
      </c>
      <c r="G210" s="30">
        <f t="shared" si="27"/>
        <v>69.966314782996477</v>
      </c>
      <c r="I210" s="31">
        <f t="shared" si="28"/>
        <v>86</v>
      </c>
      <c r="J210" s="27">
        <f t="shared" si="29"/>
        <v>2031</v>
      </c>
      <c r="K210" s="27"/>
      <c r="O210" s="51">
        <v>70.362385354514828</v>
      </c>
      <c r="P210" s="51">
        <f t="shared" si="30"/>
        <v>-0.39607057151835079</v>
      </c>
    </row>
    <row r="211" spans="2:16" ht="15" outlineLevel="1" x14ac:dyDescent="0.25">
      <c r="B211" s="28">
        <f t="shared" si="26"/>
        <v>48092</v>
      </c>
      <c r="C211" s="29">
        <v>2920034.090380013</v>
      </c>
      <c r="D211" s="24">
        <v>1317916.6666666667</v>
      </c>
      <c r="E211" s="24">
        <f t="shared" si="24"/>
        <v>4237950.75704668</v>
      </c>
      <c r="F211" s="29">
        <v>61200</v>
      </c>
      <c r="G211" s="30">
        <f t="shared" si="27"/>
        <v>69.247561389651636</v>
      </c>
      <c r="I211" s="31">
        <f t="shared" si="28"/>
        <v>87</v>
      </c>
      <c r="J211" s="27">
        <f t="shared" si="29"/>
        <v>2031</v>
      </c>
      <c r="K211" s="27"/>
      <c r="O211" s="51">
        <v>68.948967894826609</v>
      </c>
      <c r="P211" s="51">
        <f t="shared" si="30"/>
        <v>0.29859349482502751</v>
      </c>
    </row>
    <row r="212" spans="2:16" ht="15" outlineLevel="1" x14ac:dyDescent="0.25">
      <c r="B212" s="28">
        <f t="shared" si="26"/>
        <v>48122</v>
      </c>
      <c r="C212" s="29">
        <v>3185717.1791599691</v>
      </c>
      <c r="D212" s="24">
        <v>1317916.6666666667</v>
      </c>
      <c r="E212" s="24">
        <f t="shared" si="24"/>
        <v>4503633.8458266361</v>
      </c>
      <c r="F212" s="29">
        <v>63240</v>
      </c>
      <c r="G212" s="30">
        <f t="shared" si="27"/>
        <v>71.214956448871533</v>
      </c>
      <c r="I212" s="31">
        <f t="shared" si="28"/>
        <v>88</v>
      </c>
      <c r="J212" s="27">
        <f t="shared" si="29"/>
        <v>2031</v>
      </c>
      <c r="K212" s="27"/>
      <c r="O212" s="51">
        <v>71.611027020389898</v>
      </c>
      <c r="P212" s="51">
        <f t="shared" si="30"/>
        <v>-0.396070571518365</v>
      </c>
    </row>
    <row r="213" spans="2:16" ht="15" outlineLevel="1" x14ac:dyDescent="0.25">
      <c r="B213" s="28">
        <f t="shared" si="26"/>
        <v>48153</v>
      </c>
      <c r="C213" s="29">
        <v>3687341.3906000853</v>
      </c>
      <c r="D213" s="24">
        <v>1317916.6666666667</v>
      </c>
      <c r="E213" s="24">
        <f t="shared" si="24"/>
        <v>5005258.0572667522</v>
      </c>
      <c r="F213" s="29">
        <v>61200</v>
      </c>
      <c r="G213" s="30">
        <f t="shared" si="27"/>
        <v>81.785262373639739</v>
      </c>
      <c r="I213" s="31">
        <f t="shared" si="28"/>
        <v>89</v>
      </c>
      <c r="J213" s="27">
        <f t="shared" si="29"/>
        <v>2031</v>
      </c>
      <c r="K213" s="27"/>
      <c r="O213" s="51">
        <v>81.486668878814726</v>
      </c>
      <c r="P213" s="51">
        <f t="shared" si="30"/>
        <v>0.29859349482501329</v>
      </c>
    </row>
    <row r="214" spans="2:16" ht="15" outlineLevel="1" x14ac:dyDescent="0.25">
      <c r="B214" s="33">
        <f t="shared" si="26"/>
        <v>48183</v>
      </c>
      <c r="C214" s="34">
        <v>3462046.4748000503</v>
      </c>
      <c r="D214" s="35">
        <v>1317916.6666666667</v>
      </c>
      <c r="E214" s="35">
        <f t="shared" ref="E214:E250" si="31">C214+D214</f>
        <v>4779963.1414667172</v>
      </c>
      <c r="F214" s="34">
        <v>63240</v>
      </c>
      <c r="G214" s="36">
        <f t="shared" si="27"/>
        <v>75.584489903015765</v>
      </c>
      <c r="I214" s="37">
        <f t="shared" si="28"/>
        <v>90</v>
      </c>
      <c r="J214" s="27">
        <f t="shared" si="29"/>
        <v>2031</v>
      </c>
      <c r="K214" s="27"/>
      <c r="O214" s="51">
        <v>75.98056047453413</v>
      </c>
      <c r="P214" s="51">
        <f t="shared" si="30"/>
        <v>-0.396070571518365</v>
      </c>
    </row>
    <row r="215" spans="2:16" ht="15" outlineLevel="1" x14ac:dyDescent="0.25">
      <c r="B215" s="21">
        <f t="shared" si="26"/>
        <v>48214</v>
      </c>
      <c r="C215" s="22">
        <v>3455059.9455999136</v>
      </c>
      <c r="D215" s="23">
        <v>1344333.3333333335</v>
      </c>
      <c r="E215" s="23">
        <f t="shared" si="31"/>
        <v>4799393.2789332476</v>
      </c>
      <c r="F215" s="22">
        <v>63240</v>
      </c>
      <c r="G215" s="25">
        <f t="shared" si="27"/>
        <v>75.891734328482727</v>
      </c>
      <c r="I215" s="26">
        <f>I95</f>
        <v>92</v>
      </c>
      <c r="J215" s="27">
        <f t="shared" si="29"/>
        <v>2032</v>
      </c>
      <c r="K215" s="27"/>
      <c r="O215" s="51">
        <v>76.240232231643944</v>
      </c>
      <c r="P215" s="51">
        <f t="shared" si="30"/>
        <v>-0.34849790316121698</v>
      </c>
    </row>
    <row r="216" spans="2:16" ht="15" outlineLevel="1" x14ac:dyDescent="0.25">
      <c r="B216" s="28">
        <f t="shared" si="26"/>
        <v>48245</v>
      </c>
      <c r="C216" s="29">
        <v>3151078.5290000439</v>
      </c>
      <c r="D216" s="24">
        <v>1344333.3333333335</v>
      </c>
      <c r="E216" s="24">
        <f t="shared" si="31"/>
        <v>4495411.8623333778</v>
      </c>
      <c r="F216" s="29">
        <v>59160</v>
      </c>
      <c r="G216" s="30">
        <f t="shared" si="27"/>
        <v>75.98735399481707</v>
      </c>
      <c r="I216" s="31">
        <f t="shared" si="28"/>
        <v>93</v>
      </c>
      <c r="J216" s="27">
        <f t="shared" si="29"/>
        <v>2032</v>
      </c>
      <c r="K216" s="27"/>
      <c r="O216" s="51">
        <v>74.869807564041537</v>
      </c>
      <c r="P216" s="51">
        <f t="shared" si="30"/>
        <v>1.1175464307755334</v>
      </c>
    </row>
    <row r="217" spans="2:16" ht="15" outlineLevel="1" x14ac:dyDescent="0.25">
      <c r="B217" s="28">
        <f t="shared" si="26"/>
        <v>48274</v>
      </c>
      <c r="C217" s="29">
        <v>3021654.091999948</v>
      </c>
      <c r="D217" s="24">
        <v>1344333.3333333335</v>
      </c>
      <c r="E217" s="24">
        <f t="shared" si="31"/>
        <v>4365987.425333282</v>
      </c>
      <c r="F217" s="29">
        <v>63240</v>
      </c>
      <c r="G217" s="30">
        <f t="shared" si="27"/>
        <v>69.038384334808384</v>
      </c>
      <c r="I217" s="31">
        <f t="shared" si="28"/>
        <v>94</v>
      </c>
      <c r="J217" s="27">
        <f t="shared" si="29"/>
        <v>2032</v>
      </c>
      <c r="K217" s="27"/>
      <c r="O217" s="51">
        <v>69.386882237969601</v>
      </c>
      <c r="P217" s="51">
        <f t="shared" si="30"/>
        <v>-0.34849790316121698</v>
      </c>
    </row>
    <row r="218" spans="2:16" ht="15" outlineLevel="1" x14ac:dyDescent="0.25">
      <c r="B218" s="28">
        <f t="shared" si="26"/>
        <v>48305</v>
      </c>
      <c r="C218" s="29">
        <v>2884085.2621999681</v>
      </c>
      <c r="D218" s="24">
        <v>1344333.3333333335</v>
      </c>
      <c r="E218" s="24">
        <f t="shared" si="31"/>
        <v>4228418.5955333021</v>
      </c>
      <c r="F218" s="29">
        <v>61200</v>
      </c>
      <c r="G218" s="30">
        <f t="shared" si="27"/>
        <v>69.09180711655722</v>
      </c>
      <c r="I218" s="31">
        <f t="shared" si="28"/>
        <v>95</v>
      </c>
      <c r="J218" s="27">
        <f t="shared" si="29"/>
        <v>2032</v>
      </c>
      <c r="K218" s="27"/>
      <c r="O218" s="51">
        <v>68.731716924982351</v>
      </c>
      <c r="P218" s="51">
        <f t="shared" si="30"/>
        <v>0.36009019157486932</v>
      </c>
    </row>
    <row r="219" spans="2:16" ht="15" outlineLevel="1" x14ac:dyDescent="0.25">
      <c r="B219" s="28">
        <f t="shared" si="26"/>
        <v>48335</v>
      </c>
      <c r="C219" s="29">
        <v>2950528.3079000413</v>
      </c>
      <c r="D219" s="24">
        <v>1344333.3333333335</v>
      </c>
      <c r="E219" s="24">
        <f t="shared" si="31"/>
        <v>4294861.6412333753</v>
      </c>
      <c r="F219" s="29">
        <v>63240</v>
      </c>
      <c r="G219" s="30">
        <f t="shared" si="27"/>
        <v>67.9136881915461</v>
      </c>
      <c r="I219" s="31">
        <f t="shared" si="28"/>
        <v>96</v>
      </c>
      <c r="J219" s="27">
        <f t="shared" si="29"/>
        <v>2032</v>
      </c>
      <c r="K219" s="27"/>
      <c r="O219" s="51">
        <v>68.262186094707317</v>
      </c>
      <c r="P219" s="51">
        <f t="shared" si="30"/>
        <v>-0.34849790316121698</v>
      </c>
    </row>
    <row r="220" spans="2:16" ht="15" outlineLevel="1" x14ac:dyDescent="0.25">
      <c r="B220" s="28">
        <f t="shared" si="26"/>
        <v>48366</v>
      </c>
      <c r="C220" s="29">
        <v>2877606.5651000142</v>
      </c>
      <c r="D220" s="24">
        <v>1344333.3333333335</v>
      </c>
      <c r="E220" s="24">
        <f t="shared" si="31"/>
        <v>4221939.8984333482</v>
      </c>
      <c r="F220" s="29">
        <v>61200</v>
      </c>
      <c r="G220" s="30">
        <f t="shared" si="27"/>
        <v>68.985946052832489</v>
      </c>
      <c r="I220" s="31">
        <f t="shared" si="28"/>
        <v>97</v>
      </c>
      <c r="J220" s="27">
        <f t="shared" si="29"/>
        <v>2032</v>
      </c>
      <c r="K220" s="27"/>
      <c r="O220" s="51">
        <v>68.625855861257605</v>
      </c>
      <c r="P220" s="51">
        <f t="shared" si="30"/>
        <v>0.36009019157488353</v>
      </c>
    </row>
    <row r="221" spans="2:16" ht="15" outlineLevel="1" x14ac:dyDescent="0.25">
      <c r="B221" s="28">
        <f t="shared" si="26"/>
        <v>48396</v>
      </c>
      <c r="C221" s="29">
        <v>3142851.3617400527</v>
      </c>
      <c r="D221" s="24">
        <v>1344333.3333333335</v>
      </c>
      <c r="E221" s="24">
        <f t="shared" si="31"/>
        <v>4487184.6950733867</v>
      </c>
      <c r="F221" s="29">
        <v>63240</v>
      </c>
      <c r="G221" s="30">
        <f t="shared" si="27"/>
        <v>70.954849700717688</v>
      </c>
      <c r="I221" s="31">
        <f t="shared" si="28"/>
        <v>98</v>
      </c>
      <c r="J221" s="27">
        <f t="shared" si="29"/>
        <v>2032</v>
      </c>
      <c r="K221" s="27"/>
      <c r="O221" s="51">
        <v>71.303347603878905</v>
      </c>
      <c r="P221" s="51">
        <f t="shared" si="30"/>
        <v>-0.34849790316121698</v>
      </c>
    </row>
    <row r="222" spans="2:16" ht="15" outlineLevel="1" x14ac:dyDescent="0.25">
      <c r="B222" s="28">
        <f t="shared" si="26"/>
        <v>48427</v>
      </c>
      <c r="C222" s="29">
        <v>3153464.4208999276</v>
      </c>
      <c r="D222" s="24">
        <v>1344333.3333333335</v>
      </c>
      <c r="E222" s="24">
        <f t="shared" si="31"/>
        <v>4497797.7542332616</v>
      </c>
      <c r="F222" s="29">
        <v>63240</v>
      </c>
      <c r="G222" s="30">
        <f t="shared" si="27"/>
        <v>71.122671635567073</v>
      </c>
      <c r="I222" s="31">
        <f t="shared" si="28"/>
        <v>99</v>
      </c>
      <c r="J222" s="27">
        <f t="shared" si="29"/>
        <v>2032</v>
      </c>
      <c r="K222" s="27"/>
      <c r="O222" s="51">
        <v>71.471169538728304</v>
      </c>
      <c r="P222" s="51">
        <f t="shared" si="30"/>
        <v>-0.34849790316123119</v>
      </c>
    </row>
    <row r="223" spans="2:16" ht="15" outlineLevel="1" x14ac:dyDescent="0.25">
      <c r="B223" s="28">
        <f t="shared" si="26"/>
        <v>48458</v>
      </c>
      <c r="C223" s="29">
        <v>2997684.4649699926</v>
      </c>
      <c r="D223" s="24">
        <v>1344333.3333333335</v>
      </c>
      <c r="E223" s="24">
        <f t="shared" si="31"/>
        <v>4342017.7983033266</v>
      </c>
      <c r="F223" s="29">
        <v>61200</v>
      </c>
      <c r="G223" s="30">
        <f t="shared" si="27"/>
        <v>70.948003240250429</v>
      </c>
      <c r="I223" s="31">
        <f t="shared" si="28"/>
        <v>100</v>
      </c>
      <c r="J223" s="27">
        <f t="shared" si="29"/>
        <v>2032</v>
      </c>
      <c r="K223" s="27"/>
      <c r="O223" s="51">
        <v>70.587913048675546</v>
      </c>
      <c r="P223" s="51">
        <f t="shared" si="30"/>
        <v>0.36009019157488353</v>
      </c>
    </row>
    <row r="224" spans="2:16" ht="15" outlineLevel="1" x14ac:dyDescent="0.25">
      <c r="B224" s="28">
        <f t="shared" si="26"/>
        <v>48488</v>
      </c>
      <c r="C224" s="29">
        <v>3240668.4214600325</v>
      </c>
      <c r="D224" s="24">
        <v>1344333.3333333335</v>
      </c>
      <c r="E224" s="24">
        <f t="shared" si="31"/>
        <v>4585001.7547933664</v>
      </c>
      <c r="F224" s="29">
        <v>63240</v>
      </c>
      <c r="G224" s="30">
        <f t="shared" si="27"/>
        <v>72.50160902582806</v>
      </c>
      <c r="I224" s="31">
        <f t="shared" si="28"/>
        <v>101</v>
      </c>
      <c r="J224" s="27">
        <f t="shared" si="29"/>
        <v>2032</v>
      </c>
      <c r="K224" s="27"/>
      <c r="O224" s="51">
        <v>72.850106928989277</v>
      </c>
      <c r="P224" s="51">
        <f t="shared" si="30"/>
        <v>-0.34849790316121698</v>
      </c>
    </row>
    <row r="225" spans="2:16" ht="15" outlineLevel="1" x14ac:dyDescent="0.25">
      <c r="B225" s="28">
        <f t="shared" si="26"/>
        <v>48519</v>
      </c>
      <c r="C225" s="29">
        <v>3740140.4771999717</v>
      </c>
      <c r="D225" s="24">
        <v>1344333.3333333335</v>
      </c>
      <c r="E225" s="24">
        <f t="shared" si="31"/>
        <v>5084473.8105333056</v>
      </c>
      <c r="F225" s="29">
        <v>61200</v>
      </c>
      <c r="G225" s="30">
        <f t="shared" si="27"/>
        <v>83.079637427014802</v>
      </c>
      <c r="I225" s="31">
        <f t="shared" si="28"/>
        <v>102</v>
      </c>
      <c r="J225" s="27">
        <f t="shared" si="29"/>
        <v>2032</v>
      </c>
      <c r="K225" s="27"/>
      <c r="O225" s="51">
        <v>82.719547235439919</v>
      </c>
      <c r="P225" s="51">
        <f t="shared" si="30"/>
        <v>0.36009019157488353</v>
      </c>
    </row>
    <row r="226" spans="2:16" ht="15" outlineLevel="1" x14ac:dyDescent="0.25">
      <c r="B226" s="33">
        <f t="shared" si="26"/>
        <v>48549</v>
      </c>
      <c r="C226" s="34">
        <v>3533897.225900054</v>
      </c>
      <c r="D226" s="35">
        <v>1344333.3333333335</v>
      </c>
      <c r="E226" s="35">
        <f t="shared" si="31"/>
        <v>4878230.5592333879</v>
      </c>
      <c r="F226" s="34">
        <v>63240</v>
      </c>
      <c r="G226" s="36">
        <f t="shared" si="27"/>
        <v>77.13837063936414</v>
      </c>
      <c r="I226" s="37">
        <f t="shared" si="28"/>
        <v>103</v>
      </c>
      <c r="J226" s="27">
        <f t="shared" si="29"/>
        <v>2032</v>
      </c>
      <c r="K226" s="27"/>
      <c r="O226" s="51">
        <v>77.486868542525357</v>
      </c>
      <c r="P226" s="51">
        <f t="shared" si="30"/>
        <v>-0.34849790316121698</v>
      </c>
    </row>
    <row r="227" spans="2:16" ht="15" outlineLevel="1" x14ac:dyDescent="0.25">
      <c r="B227" s="21">
        <f t="shared" si="26"/>
        <v>48580</v>
      </c>
      <c r="C227" s="22">
        <v>3526965.8394999504</v>
      </c>
      <c r="D227" s="23">
        <v>1371166.6666666665</v>
      </c>
      <c r="E227" s="23">
        <f t="shared" si="31"/>
        <v>4898132.5061666165</v>
      </c>
      <c r="F227" s="22">
        <v>63240</v>
      </c>
      <c r="G227" s="25">
        <f t="shared" si="27"/>
        <v>77.453075682584071</v>
      </c>
      <c r="I227" s="26">
        <f>I107</f>
        <v>105</v>
      </c>
      <c r="J227" s="27">
        <f t="shared" si="29"/>
        <v>2033</v>
      </c>
      <c r="K227" s="27"/>
      <c r="O227" s="51">
        <v>77.873744147088686</v>
      </c>
      <c r="P227" s="51">
        <f t="shared" si="30"/>
        <v>-0.42066846450461526</v>
      </c>
    </row>
    <row r="228" spans="2:16" ht="15" outlineLevel="1" x14ac:dyDescent="0.25">
      <c r="B228" s="28">
        <f t="shared" si="26"/>
        <v>48611</v>
      </c>
      <c r="C228" s="29">
        <v>3109193.266900003</v>
      </c>
      <c r="D228" s="24">
        <v>1371166.6666666665</v>
      </c>
      <c r="E228" s="24">
        <f t="shared" si="31"/>
        <v>4480359.933566669</v>
      </c>
      <c r="F228" s="29">
        <v>57120</v>
      </c>
      <c r="G228" s="30">
        <f t="shared" si="27"/>
        <v>78.437673906979498</v>
      </c>
      <c r="I228" s="31">
        <f t="shared" ref="I228:I240" si="32">I108</f>
        <v>106</v>
      </c>
      <c r="J228" s="27">
        <f t="shared" si="29"/>
        <v>2033</v>
      </c>
      <c r="K228" s="27"/>
      <c r="O228" s="51">
        <v>76.535276048180606</v>
      </c>
      <c r="P228" s="51">
        <f t="shared" si="30"/>
        <v>1.9023978587988921</v>
      </c>
    </row>
    <row r="229" spans="2:16" ht="15" outlineLevel="1" x14ac:dyDescent="0.25">
      <c r="B229" s="28">
        <f t="shared" si="26"/>
        <v>48639</v>
      </c>
      <c r="C229" s="29">
        <v>3086181.5243000388</v>
      </c>
      <c r="D229" s="24">
        <v>1371166.6666666665</v>
      </c>
      <c r="E229" s="24">
        <f t="shared" si="31"/>
        <v>4457348.1909667049</v>
      </c>
      <c r="F229" s="29">
        <v>63240</v>
      </c>
      <c r="G229" s="30">
        <f t="shared" si="27"/>
        <v>70.483051723066168</v>
      </c>
      <c r="I229" s="31">
        <f t="shared" si="32"/>
        <v>107</v>
      </c>
      <c r="J229" s="27">
        <f t="shared" si="29"/>
        <v>2033</v>
      </c>
      <c r="K229" s="27"/>
      <c r="O229" s="51">
        <v>70.903720187570798</v>
      </c>
      <c r="P229" s="51">
        <f t="shared" si="30"/>
        <v>-0.42066846450462947</v>
      </c>
    </row>
    <row r="230" spans="2:16" ht="15" outlineLevel="1" x14ac:dyDescent="0.25">
      <c r="B230" s="28">
        <f t="shared" si="26"/>
        <v>48670</v>
      </c>
      <c r="C230" s="29">
        <v>2948062.5253999829</v>
      </c>
      <c r="D230" s="24">
        <v>1371166.6666666665</v>
      </c>
      <c r="E230" s="24">
        <f t="shared" si="31"/>
        <v>4319229.192066649</v>
      </c>
      <c r="F230" s="29">
        <v>61200</v>
      </c>
      <c r="G230" s="30">
        <f t="shared" si="27"/>
        <v>70.575640393245905</v>
      </c>
      <c r="I230" s="31">
        <f t="shared" si="32"/>
        <v>108</v>
      </c>
      <c r="J230" s="27">
        <f t="shared" si="29"/>
        <v>2033</v>
      </c>
      <c r="K230" s="27"/>
      <c r="O230" s="51">
        <v>70.273577112722762</v>
      </c>
      <c r="P230" s="51">
        <f t="shared" si="30"/>
        <v>0.30206328052314291</v>
      </c>
    </row>
    <row r="231" spans="2:16" ht="15" outlineLevel="1" x14ac:dyDescent="0.25">
      <c r="B231" s="28">
        <f t="shared" si="26"/>
        <v>48700</v>
      </c>
      <c r="C231" s="29">
        <v>3007893.5315500498</v>
      </c>
      <c r="D231" s="24">
        <v>1371166.6666666665</v>
      </c>
      <c r="E231" s="24">
        <f t="shared" si="31"/>
        <v>4379060.1982167158</v>
      </c>
      <c r="F231" s="29">
        <v>63240</v>
      </c>
      <c r="G231" s="30">
        <f t="shared" si="27"/>
        <v>69.245101173572351</v>
      </c>
      <c r="I231" s="31">
        <f t="shared" si="32"/>
        <v>109</v>
      </c>
      <c r="J231" s="27">
        <f t="shared" si="29"/>
        <v>2033</v>
      </c>
      <c r="K231" s="27"/>
      <c r="O231" s="51">
        <v>69.665769638076981</v>
      </c>
      <c r="P231" s="51">
        <f t="shared" si="30"/>
        <v>-0.42066846450462947</v>
      </c>
    </row>
    <row r="232" spans="2:16" ht="15" outlineLevel="1" x14ac:dyDescent="0.25">
      <c r="B232" s="28">
        <f t="shared" si="26"/>
        <v>48731</v>
      </c>
      <c r="C232" s="29">
        <v>2938933.4913399816</v>
      </c>
      <c r="D232" s="24">
        <v>1371166.6666666665</v>
      </c>
      <c r="E232" s="24">
        <f t="shared" si="31"/>
        <v>4310100.1580066476</v>
      </c>
      <c r="F232" s="29">
        <v>61200</v>
      </c>
      <c r="G232" s="30">
        <f t="shared" si="27"/>
        <v>70.426473170043266</v>
      </c>
      <c r="I232" s="31">
        <f t="shared" si="32"/>
        <v>110</v>
      </c>
      <c r="J232" s="27">
        <f t="shared" si="29"/>
        <v>2033</v>
      </c>
      <c r="K232" s="27"/>
      <c r="O232" s="51">
        <v>70.124409889520123</v>
      </c>
      <c r="P232" s="51">
        <f t="shared" si="30"/>
        <v>0.30206328052314291</v>
      </c>
    </row>
    <row r="233" spans="2:16" ht="15" outlineLevel="1" x14ac:dyDescent="0.25">
      <c r="B233" s="28">
        <f t="shared" si="26"/>
        <v>48761</v>
      </c>
      <c r="C233" s="29">
        <v>3214409.3609099388</v>
      </c>
      <c r="D233" s="24">
        <v>1371166.6666666665</v>
      </c>
      <c r="E233" s="24">
        <f t="shared" si="31"/>
        <v>4585576.0275766049</v>
      </c>
      <c r="F233" s="29">
        <v>63240</v>
      </c>
      <c r="G233" s="30">
        <f t="shared" si="27"/>
        <v>72.510689873127845</v>
      </c>
      <c r="I233" s="31">
        <f t="shared" si="32"/>
        <v>111</v>
      </c>
      <c r="J233" s="27">
        <f t="shared" si="29"/>
        <v>2033</v>
      </c>
      <c r="K233" s="27"/>
      <c r="O233" s="51">
        <v>72.931358337632474</v>
      </c>
      <c r="P233" s="51">
        <f t="shared" si="30"/>
        <v>-0.42066846450462947</v>
      </c>
    </row>
    <row r="234" spans="2:16" ht="15" outlineLevel="1" x14ac:dyDescent="0.25">
      <c r="B234" s="28">
        <f t="shared" si="26"/>
        <v>48792</v>
      </c>
      <c r="C234" s="29">
        <v>3243484.5047999024</v>
      </c>
      <c r="D234" s="24">
        <v>1371166.6666666665</v>
      </c>
      <c r="E234" s="24">
        <f t="shared" si="31"/>
        <v>4614651.1714665685</v>
      </c>
      <c r="F234" s="29">
        <v>63240</v>
      </c>
      <c r="G234" s="30">
        <f t="shared" si="27"/>
        <v>72.970448631666173</v>
      </c>
      <c r="I234" s="31">
        <f t="shared" si="32"/>
        <v>112</v>
      </c>
      <c r="J234" s="27">
        <f t="shared" si="29"/>
        <v>2033</v>
      </c>
      <c r="K234" s="27"/>
      <c r="O234" s="51">
        <v>73.391117096170788</v>
      </c>
      <c r="P234" s="51">
        <f t="shared" si="30"/>
        <v>-0.42066846450461526</v>
      </c>
    </row>
    <row r="235" spans="2:16" ht="15" outlineLevel="1" x14ac:dyDescent="0.25">
      <c r="B235" s="28">
        <f t="shared" si="26"/>
        <v>48823</v>
      </c>
      <c r="C235" s="29">
        <v>3059516.5008000135</v>
      </c>
      <c r="D235" s="24">
        <v>1371166.6666666665</v>
      </c>
      <c r="E235" s="24">
        <f t="shared" si="31"/>
        <v>4430683.1674666796</v>
      </c>
      <c r="F235" s="29">
        <v>61200</v>
      </c>
      <c r="G235" s="30">
        <f t="shared" si="27"/>
        <v>72.396783782135287</v>
      </c>
      <c r="I235" s="31">
        <f t="shared" si="32"/>
        <v>113</v>
      </c>
      <c r="J235" s="27">
        <f t="shared" si="29"/>
        <v>2033</v>
      </c>
      <c r="K235" s="27"/>
      <c r="O235" s="51">
        <v>72.094720501612159</v>
      </c>
      <c r="P235" s="51">
        <f t="shared" si="30"/>
        <v>0.3020632805231287</v>
      </c>
    </row>
    <row r="236" spans="2:16" ht="15" outlineLevel="1" x14ac:dyDescent="0.25">
      <c r="B236" s="28">
        <f t="shared" si="26"/>
        <v>48853</v>
      </c>
      <c r="C236" s="29">
        <v>3314986.907400012</v>
      </c>
      <c r="D236" s="24">
        <v>1371166.6666666665</v>
      </c>
      <c r="E236" s="24">
        <f t="shared" si="31"/>
        <v>4686153.5740666781</v>
      </c>
      <c r="F236" s="29">
        <v>63240</v>
      </c>
      <c r="G236" s="30">
        <f t="shared" si="27"/>
        <v>74.101100159182138</v>
      </c>
      <c r="I236" s="31">
        <f t="shared" si="32"/>
        <v>114</v>
      </c>
      <c r="J236" s="27">
        <f t="shared" si="29"/>
        <v>2033</v>
      </c>
      <c r="K236" s="27"/>
      <c r="O236" s="51">
        <v>74.521768623686754</v>
      </c>
      <c r="P236" s="51">
        <f t="shared" si="30"/>
        <v>-0.42066846450461526</v>
      </c>
    </row>
    <row r="237" spans="2:16" ht="15" outlineLevel="1" x14ac:dyDescent="0.25">
      <c r="B237" s="28">
        <f t="shared" si="26"/>
        <v>48884</v>
      </c>
      <c r="C237" s="29">
        <v>3822056.5009999871</v>
      </c>
      <c r="D237" s="24">
        <v>1371166.6666666665</v>
      </c>
      <c r="E237" s="24">
        <f t="shared" si="31"/>
        <v>5193223.1676666532</v>
      </c>
      <c r="F237" s="29">
        <v>61200</v>
      </c>
      <c r="G237" s="30">
        <f t="shared" si="27"/>
        <v>84.856587706971453</v>
      </c>
      <c r="I237" s="31">
        <f t="shared" si="32"/>
        <v>115</v>
      </c>
      <c r="J237" s="27">
        <f t="shared" si="29"/>
        <v>2033</v>
      </c>
      <c r="K237" s="27"/>
      <c r="O237" s="51">
        <v>84.554524426448324</v>
      </c>
      <c r="P237" s="51">
        <f t="shared" si="30"/>
        <v>0.3020632805231287</v>
      </c>
    </row>
    <row r="238" spans="2:16" ht="15" outlineLevel="1" x14ac:dyDescent="0.25">
      <c r="B238" s="33">
        <f t="shared" si="26"/>
        <v>48914</v>
      </c>
      <c r="C238" s="34">
        <v>3609376.5870000124</v>
      </c>
      <c r="D238" s="35">
        <v>1371166.6666666665</v>
      </c>
      <c r="E238" s="35">
        <f t="shared" si="31"/>
        <v>4980543.2536666784</v>
      </c>
      <c r="F238" s="34">
        <v>63240</v>
      </c>
      <c r="G238" s="36">
        <f t="shared" si="27"/>
        <v>78.75621843242692</v>
      </c>
      <c r="I238" s="37">
        <f t="shared" si="32"/>
        <v>116</v>
      </c>
      <c r="J238" s="27">
        <f t="shared" si="29"/>
        <v>2033</v>
      </c>
      <c r="K238" s="27"/>
      <c r="O238" s="51">
        <v>79.176886896931535</v>
      </c>
      <c r="P238" s="51">
        <f t="shared" si="30"/>
        <v>-0.42066846450461526</v>
      </c>
    </row>
    <row r="239" spans="2:16" ht="15" x14ac:dyDescent="0.25">
      <c r="B239" s="21">
        <f t="shared" si="26"/>
        <v>48945</v>
      </c>
      <c r="C239" s="22">
        <v>3600151.5090000033</v>
      </c>
      <c r="D239" s="23">
        <v>1398500</v>
      </c>
      <c r="E239" s="23">
        <f t="shared" si="31"/>
        <v>4998651.5090000033</v>
      </c>
      <c r="F239" s="22">
        <v>63240</v>
      </c>
      <c r="G239" s="25">
        <f t="shared" si="27"/>
        <v>79.042560230866599</v>
      </c>
      <c r="I239" s="26">
        <f>I119</f>
        <v>118</v>
      </c>
      <c r="J239" s="27">
        <f t="shared" si="29"/>
        <v>2034</v>
      </c>
      <c r="K239" s="27"/>
      <c r="O239" s="51">
        <v>79.464639268431625</v>
      </c>
      <c r="P239" s="51">
        <f t="shared" si="30"/>
        <v>-0.42207903756502674</v>
      </c>
    </row>
    <row r="240" spans="2:16" ht="15" outlineLevel="1" x14ac:dyDescent="0.25">
      <c r="B240" s="28">
        <f t="shared" si="26"/>
        <v>48976</v>
      </c>
      <c r="C240" s="29">
        <v>3171765.3808000088</v>
      </c>
      <c r="D240" s="24">
        <v>1398500</v>
      </c>
      <c r="E240" s="24">
        <f t="shared" si="31"/>
        <v>4570265.3808000088</v>
      </c>
      <c r="F240" s="29">
        <v>57120</v>
      </c>
      <c r="G240" s="30">
        <f t="shared" si="27"/>
        <v>80.011648823529569</v>
      </c>
      <c r="I240" s="31">
        <f t="shared" si="32"/>
        <v>119</v>
      </c>
      <c r="J240" s="27">
        <f t="shared" si="29"/>
        <v>2034</v>
      </c>
      <c r="K240" s="27"/>
      <c r="O240" s="51">
        <v>78.064352691671985</v>
      </c>
      <c r="P240" s="51">
        <f t="shared" si="30"/>
        <v>1.9472961318575841</v>
      </c>
    </row>
    <row r="241" spans="2:16" ht="15" outlineLevel="1" x14ac:dyDescent="0.25">
      <c r="B241" s="28">
        <f t="shared" si="26"/>
        <v>49004</v>
      </c>
      <c r="C241" s="29">
        <v>3149241.4974000454</v>
      </c>
      <c r="D241" s="24">
        <v>1398500</v>
      </c>
      <c r="E241" s="24">
        <f t="shared" si="31"/>
        <v>4547741.4974000454</v>
      </c>
      <c r="F241" s="29">
        <v>63240</v>
      </c>
      <c r="G241" s="30">
        <f t="shared" si="27"/>
        <v>71.912420895003876</v>
      </c>
      <c r="I241" s="31">
        <f t="shared" ref="I241:I250" si="33">I121</f>
        <v>120</v>
      </c>
      <c r="J241" s="27">
        <f t="shared" ref="J241:J262" si="34">YEAR(B241)</f>
        <v>2034</v>
      </c>
      <c r="K241" s="27"/>
      <c r="O241" s="51">
        <v>72.334499932568917</v>
      </c>
      <c r="P241" s="51">
        <f t="shared" si="30"/>
        <v>-0.42207903756504095</v>
      </c>
    </row>
    <row r="242" spans="2:16" ht="15" outlineLevel="1" x14ac:dyDescent="0.25">
      <c r="B242" s="28">
        <f t="shared" si="26"/>
        <v>49035</v>
      </c>
      <c r="C242" s="29">
        <v>3006673.6808999181</v>
      </c>
      <c r="D242" s="24">
        <v>1398500</v>
      </c>
      <c r="E242" s="24">
        <f t="shared" si="31"/>
        <v>4405173.6808999181</v>
      </c>
      <c r="F242" s="29">
        <v>61200</v>
      </c>
      <c r="G242" s="30">
        <f t="shared" si="27"/>
        <v>71.979962106207807</v>
      </c>
      <c r="I242" s="31">
        <f t="shared" si="33"/>
        <v>121</v>
      </c>
      <c r="J242" s="27">
        <f t="shared" si="34"/>
        <v>2034</v>
      </c>
      <c r="K242" s="27"/>
      <c r="O242" s="51">
        <v>71.664902202174702</v>
      </c>
      <c r="P242" s="51">
        <f t="shared" si="30"/>
        <v>0.31505990403310591</v>
      </c>
    </row>
    <row r="243" spans="2:16" ht="15" outlineLevel="1" x14ac:dyDescent="0.25">
      <c r="B243" s="28">
        <f t="shared" si="26"/>
        <v>49065</v>
      </c>
      <c r="C243" s="29">
        <v>3119291.9092199206</v>
      </c>
      <c r="D243" s="24">
        <v>1398500</v>
      </c>
      <c r="E243" s="24">
        <f t="shared" si="31"/>
        <v>4517791.9092199206</v>
      </c>
      <c r="F243" s="29">
        <v>63240</v>
      </c>
      <c r="G243" s="30">
        <f t="shared" si="27"/>
        <v>71.438834744148011</v>
      </c>
      <c r="I243" s="31">
        <f t="shared" si="33"/>
        <v>122</v>
      </c>
      <c r="J243" s="27">
        <f t="shared" si="34"/>
        <v>2034</v>
      </c>
      <c r="K243" s="27"/>
      <c r="O243" s="51">
        <v>71.860913781713052</v>
      </c>
      <c r="P243" s="51">
        <f t="shared" si="30"/>
        <v>-0.42207903756504095</v>
      </c>
    </row>
    <row r="244" spans="2:16" ht="15" outlineLevel="1" x14ac:dyDescent="0.25">
      <c r="B244" s="28">
        <f t="shared" si="26"/>
        <v>49096</v>
      </c>
      <c r="C244" s="29">
        <v>3003991.5807600021</v>
      </c>
      <c r="D244" s="24">
        <v>1398500</v>
      </c>
      <c r="E244" s="24">
        <f t="shared" si="31"/>
        <v>4402491.5807600021</v>
      </c>
      <c r="F244" s="29">
        <v>61200</v>
      </c>
      <c r="G244" s="30">
        <f t="shared" si="27"/>
        <v>71.936136940522914</v>
      </c>
      <c r="I244" s="31">
        <f t="shared" si="33"/>
        <v>123</v>
      </c>
      <c r="J244" s="27">
        <f t="shared" si="34"/>
        <v>2034</v>
      </c>
      <c r="K244" s="27"/>
      <c r="O244" s="51">
        <v>71.621077036489794</v>
      </c>
      <c r="P244" s="51">
        <f t="shared" si="30"/>
        <v>0.31505990403312012</v>
      </c>
    </row>
    <row r="245" spans="2:16" ht="15" outlineLevel="1" x14ac:dyDescent="0.25">
      <c r="B245" s="28">
        <f t="shared" si="26"/>
        <v>49126</v>
      </c>
      <c r="C245" s="29">
        <v>3281768.4044800997</v>
      </c>
      <c r="D245" s="24">
        <v>1398500</v>
      </c>
      <c r="E245" s="24">
        <f t="shared" si="31"/>
        <v>4680268.4044800997</v>
      </c>
      <c r="F245" s="29">
        <v>63240</v>
      </c>
      <c r="G245" s="30">
        <f t="shared" si="27"/>
        <v>74.008039286529097</v>
      </c>
      <c r="I245" s="31">
        <f t="shared" si="33"/>
        <v>124</v>
      </c>
      <c r="J245" s="27">
        <f t="shared" si="34"/>
        <v>2034</v>
      </c>
      <c r="K245" s="27"/>
      <c r="O245" s="51">
        <v>74.430118324094124</v>
      </c>
      <c r="P245" s="51">
        <f t="shared" si="30"/>
        <v>-0.42207903756502674</v>
      </c>
    </row>
    <row r="246" spans="2:16" ht="15" outlineLevel="1" x14ac:dyDescent="0.25">
      <c r="B246" s="28">
        <f t="shared" si="26"/>
        <v>49157</v>
      </c>
      <c r="C246" s="29">
        <v>3319493.5727999806</v>
      </c>
      <c r="D246" s="24">
        <v>1398500</v>
      </c>
      <c r="E246" s="24">
        <f t="shared" si="31"/>
        <v>4717993.5727999806</v>
      </c>
      <c r="F246" s="29">
        <v>63240</v>
      </c>
      <c r="G246" s="30">
        <f t="shared" si="27"/>
        <v>74.604578950031325</v>
      </c>
      <c r="I246" s="31">
        <f t="shared" si="33"/>
        <v>125</v>
      </c>
      <c r="J246" s="27">
        <f t="shared" si="34"/>
        <v>2034</v>
      </c>
      <c r="K246" s="27"/>
      <c r="O246" s="51">
        <v>75.026657987596366</v>
      </c>
      <c r="P246" s="51">
        <f t="shared" si="30"/>
        <v>-0.42207903756504095</v>
      </c>
    </row>
    <row r="247" spans="2:16" ht="15" outlineLevel="1" x14ac:dyDescent="0.25">
      <c r="B247" s="28">
        <f t="shared" si="26"/>
        <v>49188</v>
      </c>
      <c r="C247" s="29">
        <v>3138969.2206499577</v>
      </c>
      <c r="D247" s="24">
        <v>1398500</v>
      </c>
      <c r="E247" s="24">
        <f t="shared" si="31"/>
        <v>4537469.2206499577</v>
      </c>
      <c r="F247" s="29">
        <v>61200</v>
      </c>
      <c r="G247" s="30">
        <f t="shared" si="27"/>
        <v>74.141653932188845</v>
      </c>
      <c r="I247" s="31">
        <f t="shared" si="33"/>
        <v>126</v>
      </c>
      <c r="J247" s="27">
        <f t="shared" si="34"/>
        <v>2034</v>
      </c>
      <c r="K247" s="27"/>
      <c r="O247" s="51">
        <v>73.826594028155739</v>
      </c>
      <c r="P247" s="51">
        <f t="shared" si="30"/>
        <v>0.31505990403310591</v>
      </c>
    </row>
    <row r="248" spans="2:16" ht="15" outlineLevel="1" x14ac:dyDescent="0.25">
      <c r="B248" s="28">
        <f t="shared" si="26"/>
        <v>49218</v>
      </c>
      <c r="C248" s="29">
        <v>3382045.962199986</v>
      </c>
      <c r="D248" s="24">
        <v>1398500</v>
      </c>
      <c r="E248" s="24">
        <f t="shared" si="31"/>
        <v>4780545.962199986</v>
      </c>
      <c r="F248" s="29">
        <v>63240</v>
      </c>
      <c r="G248" s="30">
        <f t="shared" si="27"/>
        <v>75.593705917140824</v>
      </c>
      <c r="I248" s="31">
        <f t="shared" si="33"/>
        <v>127</v>
      </c>
      <c r="J248" s="27">
        <f t="shared" si="34"/>
        <v>2034</v>
      </c>
      <c r="K248" s="27"/>
      <c r="O248" s="51">
        <v>76.015784954705865</v>
      </c>
      <c r="P248" s="51">
        <f t="shared" si="30"/>
        <v>-0.42207903756504095</v>
      </c>
    </row>
    <row r="249" spans="2:16" ht="15" outlineLevel="1" x14ac:dyDescent="0.25">
      <c r="B249" s="28">
        <f t="shared" si="26"/>
        <v>49249</v>
      </c>
      <c r="C249" s="29">
        <v>3931203.8833999634</v>
      </c>
      <c r="D249" s="24">
        <v>1398500</v>
      </c>
      <c r="E249" s="24">
        <f t="shared" si="31"/>
        <v>5329703.8833999634</v>
      </c>
      <c r="F249" s="29">
        <v>61200</v>
      </c>
      <c r="G249" s="30">
        <f t="shared" si="27"/>
        <v>87.086664761437305</v>
      </c>
      <c r="I249" s="31">
        <f t="shared" si="33"/>
        <v>128</v>
      </c>
      <c r="J249" s="27">
        <f t="shared" si="34"/>
        <v>2034</v>
      </c>
      <c r="K249" s="27"/>
      <c r="O249" s="51">
        <v>86.771604857404199</v>
      </c>
      <c r="P249" s="51">
        <f t="shared" si="30"/>
        <v>0.31505990403310591</v>
      </c>
    </row>
    <row r="250" spans="2:16" ht="15" x14ac:dyDescent="0.25">
      <c r="B250" s="33">
        <f t="shared" si="26"/>
        <v>49279</v>
      </c>
      <c r="C250" s="34">
        <v>3682175.6696000099</v>
      </c>
      <c r="D250" s="35">
        <v>1398500</v>
      </c>
      <c r="E250" s="35">
        <f t="shared" si="31"/>
        <v>5080675.6696000099</v>
      </c>
      <c r="F250" s="34">
        <v>63240</v>
      </c>
      <c r="G250" s="36">
        <f t="shared" si="27"/>
        <v>80.339589968374597</v>
      </c>
      <c r="I250" s="37">
        <f t="shared" si="33"/>
        <v>129</v>
      </c>
      <c r="J250" s="27">
        <f t="shared" si="34"/>
        <v>2034</v>
      </c>
      <c r="K250" s="27"/>
      <c r="O250" s="51">
        <v>80.761669005939638</v>
      </c>
      <c r="P250" s="51">
        <f t="shared" si="30"/>
        <v>-0.42207903756504095</v>
      </c>
    </row>
    <row r="251" spans="2:16" x14ac:dyDescent="0.2">
      <c r="B251" s="38">
        <f t="shared" si="26"/>
        <v>49310</v>
      </c>
      <c r="C251" s="39" t="str">
        <f>IF(C11="",IFERROR(C239*(C239/C191)^(1/4),C239*1.019),"")</f>
        <v/>
      </c>
      <c r="D251" s="40" t="s">
        <v>21</v>
      </c>
      <c r="E251" s="40" t="str">
        <f>IF(ISNUMBER($F251),C251+D251,"")</f>
        <v/>
      </c>
      <c r="F251" s="39" t="str">
        <f>IF(F11="",AVERAGE(F239,F227,F215,F203),"")</f>
        <v/>
      </c>
      <c r="G251" s="41" t="str">
        <f t="shared" si="27"/>
        <v/>
      </c>
      <c r="I251" s="26"/>
      <c r="J251" s="27">
        <f t="shared" si="34"/>
        <v>2035</v>
      </c>
      <c r="K251" s="27"/>
    </row>
    <row r="252" spans="2:16" outlineLevel="1" x14ac:dyDescent="0.2">
      <c r="B252" s="42">
        <f t="shared" si="26"/>
        <v>49341</v>
      </c>
      <c r="C252" s="43" t="str">
        <f t="shared" ref="C252:C261" si="35">IF(C12="",IFERROR(C240*(C240/C192)^(1/4),C240*1.019),"")</f>
        <v/>
      </c>
      <c r="D252" s="44" t="s">
        <v>21</v>
      </c>
      <c r="E252" s="44" t="str">
        <f t="shared" ref="E252:E262" si="36">IF(ISNUMBER($F252),C252+D252,"")</f>
        <v/>
      </c>
      <c r="F252" s="43" t="str">
        <f t="shared" ref="F252:F262" si="37">IF(F12="",AVERAGE(F240,F228,F216,F204),"")</f>
        <v/>
      </c>
      <c r="G252" s="45" t="str">
        <f t="shared" si="27"/>
        <v/>
      </c>
      <c r="I252" s="31"/>
      <c r="J252" s="27">
        <f t="shared" si="34"/>
        <v>2035</v>
      </c>
      <c r="K252" s="27"/>
    </row>
    <row r="253" spans="2:16" outlineLevel="1" x14ac:dyDescent="0.2">
      <c r="B253" s="42">
        <f t="shared" si="26"/>
        <v>49369</v>
      </c>
      <c r="C253" s="43" t="str">
        <f t="shared" si="35"/>
        <v/>
      </c>
      <c r="D253" s="44" t="s">
        <v>21</v>
      </c>
      <c r="E253" s="44" t="str">
        <f t="shared" si="36"/>
        <v/>
      </c>
      <c r="F253" s="43" t="str">
        <f t="shared" si="37"/>
        <v/>
      </c>
      <c r="G253" s="45" t="str">
        <f t="shared" si="27"/>
        <v/>
      </c>
      <c r="I253" s="31"/>
      <c r="J253" s="27">
        <f t="shared" si="34"/>
        <v>2035</v>
      </c>
      <c r="K253" s="27"/>
    </row>
    <row r="254" spans="2:16" outlineLevel="1" x14ac:dyDescent="0.2">
      <c r="B254" s="42">
        <f t="shared" si="26"/>
        <v>49400</v>
      </c>
      <c r="C254" s="43" t="str">
        <f t="shared" si="35"/>
        <v/>
      </c>
      <c r="D254" s="44" t="s">
        <v>21</v>
      </c>
      <c r="E254" s="44" t="str">
        <f t="shared" si="36"/>
        <v/>
      </c>
      <c r="F254" s="43" t="str">
        <f t="shared" si="37"/>
        <v/>
      </c>
      <c r="G254" s="45" t="str">
        <f t="shared" si="27"/>
        <v/>
      </c>
      <c r="I254" s="31"/>
      <c r="J254" s="27">
        <f t="shared" si="34"/>
        <v>2035</v>
      </c>
      <c r="K254" s="27"/>
    </row>
    <row r="255" spans="2:16" outlineLevel="1" x14ac:dyDescent="0.2">
      <c r="B255" s="42">
        <f t="shared" si="26"/>
        <v>49430</v>
      </c>
      <c r="C255" s="43" t="str">
        <f t="shared" si="35"/>
        <v/>
      </c>
      <c r="D255" s="44" t="s">
        <v>21</v>
      </c>
      <c r="E255" s="44" t="str">
        <f t="shared" si="36"/>
        <v/>
      </c>
      <c r="F255" s="43" t="str">
        <f t="shared" si="37"/>
        <v/>
      </c>
      <c r="G255" s="45" t="str">
        <f t="shared" si="27"/>
        <v/>
      </c>
      <c r="I255" s="31"/>
      <c r="J255" s="27">
        <f t="shared" si="34"/>
        <v>2035</v>
      </c>
      <c r="K255" s="27"/>
    </row>
    <row r="256" spans="2:16" outlineLevel="1" x14ac:dyDescent="0.2">
      <c r="B256" s="42">
        <f t="shared" si="26"/>
        <v>49461</v>
      </c>
      <c r="C256" s="43" t="str">
        <f t="shared" si="35"/>
        <v/>
      </c>
      <c r="D256" s="44" t="s">
        <v>21</v>
      </c>
      <c r="E256" s="44" t="str">
        <f t="shared" si="36"/>
        <v/>
      </c>
      <c r="F256" s="43" t="str">
        <f t="shared" si="37"/>
        <v/>
      </c>
      <c r="G256" s="45" t="str">
        <f t="shared" si="27"/>
        <v/>
      </c>
      <c r="I256" s="31"/>
      <c r="J256" s="27">
        <f t="shared" si="34"/>
        <v>2035</v>
      </c>
      <c r="K256" s="27"/>
    </row>
    <row r="257" spans="2:11" outlineLevel="1" x14ac:dyDescent="0.2">
      <c r="B257" s="42">
        <f t="shared" si="26"/>
        <v>49491</v>
      </c>
      <c r="C257" s="43" t="str">
        <f t="shared" si="35"/>
        <v/>
      </c>
      <c r="D257" s="44" t="s">
        <v>21</v>
      </c>
      <c r="E257" s="44" t="str">
        <f t="shared" si="36"/>
        <v/>
      </c>
      <c r="F257" s="43" t="str">
        <f t="shared" si="37"/>
        <v/>
      </c>
      <c r="G257" s="45" t="str">
        <f t="shared" si="27"/>
        <v/>
      </c>
      <c r="I257" s="31"/>
      <c r="J257" s="27">
        <f t="shared" si="34"/>
        <v>2035</v>
      </c>
      <c r="K257" s="27"/>
    </row>
    <row r="258" spans="2:11" outlineLevel="1" x14ac:dyDescent="0.2">
      <c r="B258" s="42">
        <f t="shared" si="26"/>
        <v>49522</v>
      </c>
      <c r="C258" s="43" t="str">
        <f t="shared" si="35"/>
        <v/>
      </c>
      <c r="D258" s="44" t="s">
        <v>21</v>
      </c>
      <c r="E258" s="44" t="str">
        <f t="shared" si="36"/>
        <v/>
      </c>
      <c r="F258" s="43" t="str">
        <f t="shared" si="37"/>
        <v/>
      </c>
      <c r="G258" s="45" t="str">
        <f t="shared" si="27"/>
        <v/>
      </c>
      <c r="I258" s="31"/>
      <c r="J258" s="27">
        <f t="shared" si="34"/>
        <v>2035</v>
      </c>
      <c r="K258" s="27"/>
    </row>
    <row r="259" spans="2:11" outlineLevel="1" x14ac:dyDescent="0.2">
      <c r="B259" s="42">
        <f t="shared" si="26"/>
        <v>49553</v>
      </c>
      <c r="C259" s="43" t="str">
        <f t="shared" si="35"/>
        <v/>
      </c>
      <c r="D259" s="44" t="s">
        <v>21</v>
      </c>
      <c r="E259" s="44" t="str">
        <f t="shared" si="36"/>
        <v/>
      </c>
      <c r="F259" s="43" t="str">
        <f t="shared" si="37"/>
        <v/>
      </c>
      <c r="G259" s="45" t="str">
        <f t="shared" si="27"/>
        <v/>
      </c>
      <c r="I259" s="31"/>
      <c r="J259" s="27">
        <f t="shared" si="34"/>
        <v>2035</v>
      </c>
      <c r="K259" s="27"/>
    </row>
    <row r="260" spans="2:11" outlineLevel="1" x14ac:dyDescent="0.2">
      <c r="B260" s="42">
        <f t="shared" si="26"/>
        <v>49583</v>
      </c>
      <c r="C260" s="43" t="str">
        <f t="shared" si="35"/>
        <v/>
      </c>
      <c r="D260" s="44" t="s">
        <v>21</v>
      </c>
      <c r="E260" s="44" t="str">
        <f t="shared" si="36"/>
        <v/>
      </c>
      <c r="F260" s="43" t="str">
        <f t="shared" si="37"/>
        <v/>
      </c>
      <c r="G260" s="45" t="str">
        <f t="shared" si="27"/>
        <v/>
      </c>
      <c r="I260" s="31"/>
      <c r="J260" s="27">
        <f t="shared" si="34"/>
        <v>2035</v>
      </c>
      <c r="K260" s="27"/>
    </row>
    <row r="261" spans="2:11" outlineLevel="1" x14ac:dyDescent="0.2">
      <c r="B261" s="42">
        <f t="shared" si="26"/>
        <v>49614</v>
      </c>
      <c r="C261" s="43" t="str">
        <f t="shared" si="35"/>
        <v/>
      </c>
      <c r="D261" s="44" t="s">
        <v>21</v>
      </c>
      <c r="E261" s="44" t="str">
        <f t="shared" si="36"/>
        <v/>
      </c>
      <c r="F261" s="43" t="str">
        <f t="shared" si="37"/>
        <v/>
      </c>
      <c r="G261" s="45" t="str">
        <f t="shared" si="27"/>
        <v/>
      </c>
      <c r="I261" s="31"/>
      <c r="J261" s="27">
        <f t="shared" si="34"/>
        <v>2035</v>
      </c>
      <c r="K261" s="27"/>
    </row>
    <row r="262" spans="2:11" x14ac:dyDescent="0.2">
      <c r="B262" s="46">
        <f t="shared" si="26"/>
        <v>49644</v>
      </c>
      <c r="C262" s="47" t="str">
        <f>IF(C22="",C250+(C250-C238),"")</f>
        <v/>
      </c>
      <c r="D262" s="48" t="s">
        <v>21</v>
      </c>
      <c r="E262" s="48" t="str">
        <f t="shared" si="36"/>
        <v/>
      </c>
      <c r="F262" s="47" t="str">
        <f t="shared" si="37"/>
        <v/>
      </c>
      <c r="G262" s="49" t="str">
        <f t="shared" si="27"/>
        <v/>
      </c>
      <c r="I262" s="37"/>
      <c r="J262" s="27">
        <f t="shared" si="34"/>
        <v>2035</v>
      </c>
      <c r="K262" s="27"/>
    </row>
    <row r="263" spans="2:11" x14ac:dyDescent="0.2">
      <c r="B263" s="50"/>
      <c r="K263" s="27"/>
    </row>
    <row r="264" spans="2:11" x14ac:dyDescent="0.2">
      <c r="B264" s="2" t="str">
        <f>"Note: Energy Dollars in "&amp;YEAR(B251)&amp;" are "&amp;YEAR(B239)&amp;" x ("&amp;YEAR(B239)&amp;" / "&amp;YEAR(B191)&amp;" ) ^ (1/4)"</f>
        <v>Note: Energy Dollars in 2035 are 2034 x (2034 / 2030 ) ^ (1/4)</v>
      </c>
    </row>
  </sheetData>
  <printOptions horizontalCentered="1"/>
  <pageMargins left="0.25" right="0.25" top="0.75" bottom="0.75" header="0.3" footer="0.3"/>
  <pageSetup scale="17"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Monthly NPV</vt:lpstr>
      <vt:lpstr>'Monthly NPV'!Print_Area</vt:lpstr>
      <vt:lpstr>Study_CF</vt:lpstr>
      <vt:lpstr>Study_MW</vt:lpstr>
      <vt:lpstr>Study_Name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laurieharris</cp:lastModifiedBy>
  <cp:lastPrinted>2014-06-04T13:39:09Z</cp:lastPrinted>
  <dcterms:created xsi:type="dcterms:W3CDTF">2014-04-24T20:19:10Z</dcterms:created>
  <dcterms:modified xsi:type="dcterms:W3CDTF">2014-06-04T14:01:48Z</dcterms:modified>
</cp:coreProperties>
</file>