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71\"/>
    </mc:Choice>
  </mc:AlternateContent>
  <bookViews>
    <workbookView xWindow="0" yWindow="0" windowWidth="19200" windowHeight="6885" activeTab="1"/>
  </bookViews>
  <sheets>
    <sheet name="2013 Completed Projects" sheetId="1" r:id="rId1"/>
    <sheet name="2014 Completed Projects" sheetId="4" r:id="rId2"/>
  </sheets>
  <definedNames>
    <definedName name="_xlnm._FilterDatabase" localSheetId="0" hidden="1">'2013 Completed Projects'!$A$1:$N$229</definedName>
    <definedName name="_xlnm._FilterDatabase" localSheetId="1" hidden="1">'2014 Completed Projects'!$A$1:$N$99</definedName>
  </definedNames>
  <calcPr calcId="152511"/>
</workbook>
</file>

<file path=xl/calcChain.xml><?xml version="1.0" encoding="utf-8"?>
<calcChain xmlns="http://schemas.openxmlformats.org/spreadsheetml/2006/main">
  <c r="M10" i="1" l="1"/>
  <c r="N10" i="1" s="1"/>
  <c r="M228" i="1"/>
  <c r="N228" i="1" s="1"/>
  <c r="M227" i="1"/>
  <c r="N227" i="1" s="1"/>
  <c r="M226" i="1"/>
  <c r="N226" i="1" s="1"/>
  <c r="M98" i="4"/>
  <c r="N98" i="4" s="1"/>
  <c r="M99" i="4"/>
  <c r="N99" i="4" s="1"/>
  <c r="M225" i="1"/>
  <c r="N225" i="1" s="1"/>
  <c r="M224" i="1"/>
  <c r="N224" i="1" s="1"/>
  <c r="M220" i="1"/>
  <c r="N220" i="1" s="1"/>
  <c r="M221" i="1"/>
  <c r="N221" i="1" s="1"/>
  <c r="M222" i="1"/>
  <c r="N222" i="1" s="1"/>
  <c r="M223" i="1"/>
  <c r="N223" i="1" s="1"/>
  <c r="M219" i="1"/>
  <c r="N219" i="1" s="1"/>
  <c r="M217" i="1"/>
  <c r="N217" i="1" s="1"/>
  <c r="M216" i="1"/>
  <c r="N216" i="1" s="1"/>
  <c r="M214" i="1"/>
  <c r="N214" i="1" s="1"/>
  <c r="M213" i="1"/>
  <c r="N213" i="1" s="1"/>
  <c r="M215" i="1"/>
  <c r="N215" i="1" s="1"/>
  <c r="M212" i="1"/>
  <c r="N212" i="1" s="1"/>
  <c r="M218" i="1"/>
  <c r="N218" i="1" s="1"/>
  <c r="M211" i="1"/>
  <c r="N211" i="1" s="1"/>
  <c r="M208" i="1"/>
  <c r="N208" i="1" s="1"/>
  <c r="M209" i="1"/>
  <c r="N209" i="1" s="1"/>
  <c r="M210" i="1"/>
  <c r="N210" i="1" s="1"/>
  <c r="M206" i="1"/>
  <c r="N206" i="1" s="1"/>
  <c r="M205" i="1"/>
  <c r="N205" i="1" s="1"/>
  <c r="M207" i="1"/>
  <c r="N207" i="1" s="1"/>
  <c r="M204" i="1"/>
  <c r="N204" i="1" s="1"/>
  <c r="M202" i="1"/>
  <c r="N202" i="1" s="1"/>
  <c r="M203" i="1"/>
  <c r="N203" i="1" s="1"/>
  <c r="M201" i="1"/>
  <c r="N201" i="1" s="1"/>
  <c r="M200" i="1"/>
  <c r="N200" i="1" s="1"/>
  <c r="M194" i="1"/>
  <c r="N194" i="1" s="1"/>
  <c r="M199" i="1"/>
  <c r="N199" i="1" s="1"/>
  <c r="M193" i="1"/>
  <c r="N193" i="1" s="1"/>
  <c r="M192" i="1"/>
  <c r="N192" i="1" s="1"/>
  <c r="M198" i="1"/>
  <c r="N198" i="1" s="1"/>
  <c r="M191" i="1"/>
  <c r="N191" i="1" s="1"/>
  <c r="M189" i="1"/>
  <c r="N189" i="1" s="1"/>
  <c r="M190" i="1"/>
  <c r="N190" i="1" s="1"/>
  <c r="M188" i="1"/>
  <c r="N188" i="1" s="1"/>
  <c r="M196" i="1"/>
  <c r="N196" i="1" s="1"/>
  <c r="M186" i="1"/>
  <c r="N186" i="1" s="1"/>
  <c r="M185" i="1"/>
  <c r="N185" i="1" s="1"/>
  <c r="M187" i="1"/>
  <c r="N187" i="1" s="1"/>
  <c r="M197" i="1"/>
  <c r="N197" i="1" s="1"/>
  <c r="M184" i="1"/>
  <c r="N184" i="1" s="1"/>
  <c r="M183" i="1"/>
  <c r="N183" i="1" s="1"/>
  <c r="M182" i="1"/>
  <c r="N182" i="1" s="1"/>
  <c r="M181" i="1"/>
  <c r="N181" i="1" s="1"/>
  <c r="M180" i="1"/>
  <c r="N180" i="1" s="1"/>
  <c r="M179" i="1"/>
  <c r="N179" i="1" s="1"/>
  <c r="M178" i="1"/>
  <c r="N178" i="1" s="1"/>
  <c r="M176" i="1"/>
  <c r="N176" i="1" s="1"/>
  <c r="M177" i="1"/>
  <c r="N177" i="1" s="1"/>
  <c r="M175" i="1"/>
  <c r="N175" i="1" s="1"/>
  <c r="M174" i="1"/>
  <c r="N174" i="1" s="1"/>
  <c r="M173" i="1"/>
  <c r="N173" i="1" s="1"/>
  <c r="M172" i="1"/>
  <c r="N172" i="1" s="1"/>
  <c r="M170" i="1"/>
  <c r="N170" i="1" s="1"/>
  <c r="M171" i="1"/>
  <c r="N171" i="1" s="1"/>
  <c r="M169" i="1"/>
  <c r="N169" i="1" s="1"/>
  <c r="M168" i="1"/>
  <c r="N168" i="1" s="1"/>
  <c r="M195" i="1"/>
  <c r="N195" i="1" s="1"/>
  <c r="M167" i="1"/>
  <c r="N167" i="1" s="1"/>
  <c r="M165" i="1"/>
  <c r="N165" i="1" s="1"/>
  <c r="M166" i="1"/>
  <c r="N166" i="1" s="1"/>
  <c r="M164" i="1"/>
  <c r="N164" i="1" s="1"/>
  <c r="M163" i="1"/>
  <c r="N163" i="1" s="1"/>
  <c r="M161" i="1"/>
  <c r="N161" i="1" s="1"/>
  <c r="M159" i="1"/>
  <c r="N159" i="1" s="1"/>
  <c r="M158" i="1"/>
  <c r="N158" i="1" s="1"/>
  <c r="M157" i="1"/>
  <c r="N157" i="1" s="1"/>
  <c r="M156" i="1"/>
  <c r="N156" i="1" s="1"/>
  <c r="M153" i="1"/>
  <c r="N153" i="1" s="1"/>
  <c r="M152" i="1"/>
  <c r="N152" i="1" s="1"/>
  <c r="M151" i="1"/>
  <c r="N151" i="1" s="1"/>
  <c r="M150" i="1"/>
  <c r="N150" i="1" s="1"/>
  <c r="M155" i="1"/>
  <c r="N155" i="1" s="1"/>
  <c r="M154" i="1"/>
  <c r="N154" i="1" s="1"/>
  <c r="M160" i="1"/>
  <c r="N160" i="1" s="1"/>
  <c r="M149" i="1"/>
  <c r="N149" i="1" s="1"/>
  <c r="M148" i="1"/>
  <c r="N148" i="1" s="1"/>
  <c r="M147" i="1"/>
  <c r="N147" i="1" s="1"/>
  <c r="M146" i="1"/>
  <c r="N146" i="1" s="1"/>
  <c r="M144" i="1"/>
  <c r="N144" i="1" s="1"/>
  <c r="M145" i="1"/>
  <c r="N145" i="1" s="1"/>
  <c r="M142" i="1"/>
  <c r="N142" i="1" s="1"/>
  <c r="M141" i="1"/>
  <c r="N141" i="1" s="1"/>
  <c r="M139" i="1"/>
  <c r="N139" i="1" s="1"/>
  <c r="M138" i="1"/>
  <c r="N138" i="1" s="1"/>
  <c r="M137" i="1"/>
  <c r="N137" i="1" s="1"/>
  <c r="M140" i="1"/>
  <c r="N140" i="1" s="1"/>
  <c r="M162" i="1"/>
  <c r="N162" i="1" s="1"/>
  <c r="M136" i="1"/>
  <c r="N136" i="1" s="1"/>
  <c r="M143" i="1"/>
  <c r="N143" i="1" s="1"/>
  <c r="M135" i="1"/>
  <c r="N135" i="1" s="1"/>
  <c r="M134" i="1"/>
  <c r="N134" i="1" s="1"/>
  <c r="M133" i="1"/>
  <c r="N133" i="1" s="1"/>
  <c r="M132" i="1"/>
  <c r="N132" i="1" s="1"/>
  <c r="M131" i="1"/>
  <c r="N131" i="1" s="1"/>
  <c r="M130" i="1"/>
  <c r="N130" i="1" s="1"/>
  <c r="M129" i="1"/>
  <c r="N129" i="1" s="1"/>
  <c r="M127" i="1"/>
  <c r="N127" i="1" s="1"/>
  <c r="M128" i="1"/>
  <c r="N128" i="1" s="1"/>
  <c r="M126" i="1"/>
  <c r="N126" i="1" s="1"/>
  <c r="M124" i="1"/>
  <c r="N124" i="1" s="1"/>
  <c r="M125" i="1"/>
  <c r="N125" i="1" s="1"/>
  <c r="M122" i="1"/>
  <c r="N122" i="1" s="1"/>
  <c r="M120" i="1"/>
  <c r="N120" i="1" s="1"/>
  <c r="M121" i="1"/>
  <c r="N121" i="1" s="1"/>
  <c r="M119" i="1"/>
  <c r="N119" i="1" s="1"/>
  <c r="M117" i="1"/>
  <c r="N117" i="1" s="1"/>
  <c r="M116" i="1"/>
  <c r="N116" i="1" s="1"/>
  <c r="M115" i="1"/>
  <c r="N115" i="1" s="1"/>
  <c r="M114" i="1"/>
  <c r="N114" i="1" s="1"/>
  <c r="M113" i="1"/>
  <c r="N113" i="1" s="1"/>
  <c r="M112" i="1"/>
  <c r="N112" i="1" s="1"/>
  <c r="M111" i="1"/>
  <c r="N111" i="1" s="1"/>
  <c r="M110" i="1"/>
  <c r="N110" i="1" s="1"/>
  <c r="M123" i="1"/>
  <c r="N123" i="1" s="1"/>
  <c r="M109" i="1"/>
  <c r="N109" i="1" s="1"/>
  <c r="M108" i="1"/>
  <c r="N108" i="1" s="1"/>
  <c r="M107" i="1"/>
  <c r="N107" i="1" s="1"/>
  <c r="M106" i="1"/>
  <c r="N106" i="1" s="1"/>
  <c r="M105" i="1"/>
  <c r="N105" i="1" s="1"/>
  <c r="M104" i="1"/>
  <c r="N104" i="1" s="1"/>
  <c r="M103" i="1"/>
  <c r="N103" i="1" s="1"/>
  <c r="M102" i="1"/>
  <c r="N102" i="1" s="1"/>
  <c r="M101" i="1"/>
  <c r="N101" i="1" s="1"/>
  <c r="M100" i="1"/>
  <c r="N100" i="1" s="1"/>
  <c r="M99" i="1"/>
  <c r="N99" i="1" s="1"/>
  <c r="M98" i="1"/>
  <c r="N98" i="1" s="1"/>
  <c r="M118" i="1"/>
  <c r="N118" i="1" s="1"/>
  <c r="M97" i="1"/>
  <c r="N97" i="1" s="1"/>
  <c r="M96" i="1"/>
  <c r="N96" i="1" s="1"/>
  <c r="M95" i="1"/>
  <c r="N95" i="1" s="1"/>
  <c r="M94" i="1"/>
  <c r="N94" i="1" s="1"/>
  <c r="M93" i="1"/>
  <c r="N93" i="1" s="1"/>
  <c r="M92" i="1"/>
  <c r="N92" i="1" s="1"/>
  <c r="M90" i="1"/>
  <c r="N90" i="1" s="1"/>
  <c r="M89" i="1"/>
  <c r="N89" i="1" s="1"/>
  <c r="M87" i="1"/>
  <c r="N87" i="1" s="1"/>
  <c r="M88" i="1"/>
  <c r="N88" i="1" s="1"/>
  <c r="M81" i="1"/>
  <c r="N81" i="1" s="1"/>
  <c r="M84" i="1"/>
  <c r="N84" i="1" s="1"/>
  <c r="M82" i="1"/>
  <c r="N82" i="1" s="1"/>
  <c r="M80" i="1"/>
  <c r="N80" i="1" s="1"/>
  <c r="M79" i="1"/>
  <c r="N79" i="1" s="1"/>
  <c r="M78" i="1"/>
  <c r="N78" i="1" s="1"/>
  <c r="M77" i="1"/>
  <c r="N77" i="1" s="1"/>
  <c r="M76" i="1"/>
  <c r="N76" i="1" s="1"/>
  <c r="M75" i="1"/>
  <c r="N75" i="1" s="1"/>
  <c r="M74" i="1"/>
  <c r="N74" i="1" s="1"/>
  <c r="M73" i="1"/>
  <c r="N73" i="1" s="1"/>
  <c r="M72" i="1"/>
  <c r="N72" i="1" s="1"/>
  <c r="M71" i="1"/>
  <c r="N71" i="1" s="1"/>
  <c r="M70" i="1"/>
  <c r="N70" i="1" s="1"/>
  <c r="M91" i="1"/>
  <c r="N91" i="1" s="1"/>
  <c r="M69" i="1"/>
  <c r="N69" i="1" s="1"/>
  <c r="M83" i="1"/>
  <c r="N83" i="1" s="1"/>
  <c r="M68" i="1"/>
  <c r="N68" i="1" s="1"/>
  <c r="M67" i="1"/>
  <c r="N67" i="1" s="1"/>
  <c r="M66" i="1"/>
  <c r="N66" i="1" s="1"/>
  <c r="M65" i="1"/>
  <c r="N65" i="1" s="1"/>
  <c r="M64" i="1"/>
  <c r="N64" i="1" s="1"/>
  <c r="M63" i="1"/>
  <c r="N63" i="1" s="1"/>
  <c r="M62" i="1"/>
  <c r="N62" i="1" s="1"/>
  <c r="M61" i="1"/>
  <c r="N61" i="1" s="1"/>
  <c r="M60" i="1"/>
  <c r="N60" i="1" s="1"/>
  <c r="M59" i="1"/>
  <c r="N59" i="1" s="1"/>
  <c r="M56" i="1"/>
  <c r="N56" i="1" s="1"/>
  <c r="M57" i="1"/>
  <c r="N57" i="1" s="1"/>
  <c r="M85" i="1"/>
  <c r="N85" i="1" s="1"/>
  <c r="M55" i="1"/>
  <c r="N55" i="1" s="1"/>
  <c r="M58" i="1"/>
  <c r="N58" i="1" s="1"/>
  <c r="M54" i="1"/>
  <c r="N54" i="1" s="1"/>
  <c r="M53" i="1"/>
  <c r="N53" i="1" s="1"/>
  <c r="M86" i="1"/>
  <c r="N86" i="1" s="1"/>
  <c r="M52" i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2" i="1"/>
  <c r="N32" i="1" s="1"/>
  <c r="M31" i="1"/>
  <c r="N31" i="1" s="1"/>
  <c r="M30" i="1"/>
  <c r="N30" i="1" s="1"/>
  <c r="M28" i="1"/>
  <c r="N28" i="1" s="1"/>
  <c r="M27" i="1"/>
  <c r="N27" i="1" s="1"/>
  <c r="M26" i="1"/>
  <c r="N26" i="1" s="1"/>
  <c r="M29" i="1"/>
  <c r="N29" i="1" s="1"/>
  <c r="M34" i="1"/>
  <c r="N34" i="1" s="1"/>
  <c r="M25" i="1"/>
  <c r="N25" i="1" s="1"/>
  <c r="M22" i="1"/>
  <c r="N22" i="1" s="1"/>
  <c r="M21" i="1"/>
  <c r="N21" i="1" s="1"/>
  <c r="M18" i="1"/>
  <c r="N18" i="1" s="1"/>
  <c r="M19" i="1"/>
  <c r="N19" i="1" s="1"/>
  <c r="M16" i="1"/>
  <c r="N16" i="1" s="1"/>
  <c r="M17" i="1"/>
  <c r="N17" i="1" s="1"/>
  <c r="M33" i="1"/>
  <c r="N33" i="1" s="1"/>
  <c r="M24" i="1"/>
  <c r="N24" i="1" s="1"/>
  <c r="M20" i="1"/>
  <c r="N20" i="1" s="1"/>
  <c r="M15" i="1"/>
  <c r="N15" i="1" s="1"/>
  <c r="M14" i="1"/>
  <c r="N14" i="1" s="1"/>
  <c r="M13" i="1"/>
  <c r="N13" i="1" s="1"/>
  <c r="M12" i="1"/>
  <c r="N12" i="1" s="1"/>
  <c r="M11" i="1"/>
  <c r="N11" i="1" s="1"/>
  <c r="M9" i="1"/>
  <c r="N9" i="1" s="1"/>
  <c r="M23" i="1"/>
  <c r="N23" i="1" s="1"/>
  <c r="M8" i="1"/>
  <c r="N8" i="1" s="1"/>
  <c r="M7" i="1"/>
  <c r="N7" i="1" s="1"/>
  <c r="M6" i="1"/>
  <c r="N6" i="1" s="1"/>
  <c r="M5" i="1"/>
  <c r="N5" i="1" s="1"/>
  <c r="M4" i="1"/>
  <c r="N4" i="1" s="1"/>
  <c r="M3" i="1"/>
  <c r="N3" i="1" s="1"/>
  <c r="M2" i="1"/>
  <c r="N2" i="1" s="1"/>
  <c r="N229" i="1" s="1"/>
  <c r="M97" i="4"/>
  <c r="N97" i="4" s="1"/>
  <c r="M94" i="4"/>
  <c r="N94" i="4" s="1"/>
  <c r="M96" i="4"/>
  <c r="N96" i="4" s="1"/>
  <c r="M95" i="4"/>
  <c r="N95" i="4" s="1"/>
  <c r="M93" i="4"/>
  <c r="N93" i="4" s="1"/>
  <c r="M92" i="4"/>
  <c r="N92" i="4" s="1"/>
  <c r="M91" i="4"/>
  <c r="N91" i="4" s="1"/>
  <c r="M90" i="4"/>
  <c r="N90" i="4" s="1"/>
  <c r="M89" i="4"/>
  <c r="N89" i="4" s="1"/>
  <c r="M88" i="4"/>
  <c r="N88" i="4" s="1"/>
  <c r="M87" i="4"/>
  <c r="N87" i="4" s="1"/>
  <c r="M86" i="4"/>
  <c r="N86" i="4" s="1"/>
  <c r="M85" i="4"/>
  <c r="N85" i="4" s="1"/>
  <c r="M84" i="4"/>
  <c r="N84" i="4" s="1"/>
  <c r="M83" i="4"/>
  <c r="N83" i="4" s="1"/>
  <c r="M82" i="4"/>
  <c r="N82" i="4" s="1"/>
  <c r="M81" i="4"/>
  <c r="N81" i="4" s="1"/>
  <c r="M80" i="4"/>
  <c r="N80" i="4" s="1"/>
  <c r="M79" i="4"/>
  <c r="N79" i="4" s="1"/>
  <c r="M78" i="4"/>
  <c r="N78" i="4" s="1"/>
  <c r="M77" i="4"/>
  <c r="N77" i="4" s="1"/>
  <c r="M76" i="4"/>
  <c r="N76" i="4" s="1"/>
  <c r="M75" i="4"/>
  <c r="N75" i="4" s="1"/>
  <c r="M74" i="4"/>
  <c r="N74" i="4" s="1"/>
  <c r="M73" i="4"/>
  <c r="N73" i="4" s="1"/>
  <c r="M72" i="4"/>
  <c r="N72" i="4" s="1"/>
  <c r="M71" i="4"/>
  <c r="N71" i="4" s="1"/>
  <c r="M70" i="4"/>
  <c r="N70" i="4" s="1"/>
  <c r="M69" i="4"/>
  <c r="N69" i="4" s="1"/>
  <c r="M68" i="4"/>
  <c r="N68" i="4" s="1"/>
  <c r="M67" i="4"/>
  <c r="N67" i="4" s="1"/>
  <c r="M66" i="4"/>
  <c r="N66" i="4" s="1"/>
  <c r="M65" i="4"/>
  <c r="N65" i="4" s="1"/>
  <c r="M64" i="4"/>
  <c r="N64" i="4" s="1"/>
  <c r="M63" i="4"/>
  <c r="N63" i="4" s="1"/>
  <c r="M61" i="4"/>
  <c r="N61" i="4" s="1"/>
  <c r="M60" i="4"/>
  <c r="N60" i="4" s="1"/>
  <c r="M59" i="4"/>
  <c r="N59" i="4" s="1"/>
  <c r="M62" i="4"/>
  <c r="N62" i="4" s="1"/>
  <c r="M56" i="4"/>
  <c r="N56" i="4" s="1"/>
  <c r="M54" i="4"/>
  <c r="N54" i="4" s="1"/>
  <c r="M53" i="4"/>
  <c r="N53" i="4" s="1"/>
  <c r="M52" i="4"/>
  <c r="N52" i="4" s="1"/>
  <c r="M51" i="4"/>
  <c r="N51" i="4" s="1"/>
  <c r="M49" i="4"/>
  <c r="N49" i="4" s="1"/>
  <c r="M48" i="4"/>
  <c r="N48" i="4" s="1"/>
  <c r="M47" i="4"/>
  <c r="N47" i="4" s="1"/>
  <c r="M46" i="4"/>
  <c r="N46" i="4" s="1"/>
  <c r="M55" i="4"/>
  <c r="N55" i="4" s="1"/>
  <c r="M45" i="4"/>
  <c r="N45" i="4" s="1"/>
  <c r="M44" i="4"/>
  <c r="N44" i="4" s="1"/>
  <c r="M43" i="4"/>
  <c r="N43" i="4" s="1"/>
  <c r="M42" i="4"/>
  <c r="N42" i="4" s="1"/>
  <c r="M41" i="4"/>
  <c r="N41" i="4" s="1"/>
  <c r="M40" i="4"/>
  <c r="N40" i="4" s="1"/>
  <c r="M39" i="4"/>
  <c r="N39" i="4" s="1"/>
  <c r="M38" i="4"/>
  <c r="N38" i="4" s="1"/>
  <c r="M37" i="4"/>
  <c r="N37" i="4" s="1"/>
  <c r="M50" i="4"/>
  <c r="N50" i="4" s="1"/>
  <c r="M58" i="4"/>
  <c r="N58" i="4" s="1"/>
  <c r="M36" i="4"/>
  <c r="N36" i="4" s="1"/>
  <c r="M34" i="4"/>
  <c r="N34" i="4" s="1"/>
  <c r="M35" i="4"/>
  <c r="N35" i="4" s="1"/>
  <c r="M33" i="4"/>
  <c r="N33" i="4" s="1"/>
  <c r="M32" i="4"/>
  <c r="N32" i="4" s="1"/>
  <c r="M31" i="4"/>
  <c r="N31" i="4" s="1"/>
  <c r="M30" i="4"/>
  <c r="N30" i="4" s="1"/>
  <c r="M29" i="4"/>
  <c r="N29" i="4" s="1"/>
  <c r="M28" i="4"/>
  <c r="N28" i="4" s="1"/>
  <c r="M27" i="4"/>
  <c r="N27" i="4" s="1"/>
  <c r="M26" i="4"/>
  <c r="N26" i="4" s="1"/>
  <c r="M25" i="4"/>
  <c r="N25" i="4" s="1"/>
  <c r="M57" i="4"/>
  <c r="N57" i="4" s="1"/>
  <c r="M24" i="4"/>
  <c r="N24" i="4" s="1"/>
  <c r="M20" i="4"/>
  <c r="N20" i="4" s="1"/>
  <c r="M22" i="4"/>
  <c r="N22" i="4" s="1"/>
  <c r="M19" i="4"/>
  <c r="N19" i="4" s="1"/>
  <c r="M18" i="4"/>
  <c r="N18" i="4" s="1"/>
  <c r="M17" i="4"/>
  <c r="N17" i="4" s="1"/>
  <c r="M16" i="4"/>
  <c r="N16" i="4" s="1"/>
  <c r="M21" i="4"/>
  <c r="N21" i="4" s="1"/>
  <c r="M14" i="4"/>
  <c r="N14" i="4" s="1"/>
  <c r="M12" i="4"/>
  <c r="N12" i="4" s="1"/>
  <c r="M15" i="4"/>
  <c r="N15" i="4" s="1"/>
  <c r="M13" i="4"/>
  <c r="N13" i="4" s="1"/>
  <c r="M11" i="4"/>
  <c r="N11" i="4" s="1"/>
  <c r="M10" i="4"/>
  <c r="N10" i="4" s="1"/>
  <c r="M9" i="4"/>
  <c r="N9" i="4" s="1"/>
  <c r="M23" i="4"/>
  <c r="N23" i="4" s="1"/>
  <c r="M8" i="4"/>
  <c r="N8" i="4" s="1"/>
  <c r="M7" i="4"/>
  <c r="N7" i="4" s="1"/>
  <c r="M6" i="4"/>
  <c r="N6" i="4" s="1"/>
  <c r="M4" i="4"/>
  <c r="N4" i="4" s="1"/>
  <c r="M5" i="4"/>
  <c r="N5" i="4" s="1"/>
  <c r="M3" i="4"/>
  <c r="N3" i="4" s="1"/>
  <c r="M2" i="4"/>
  <c r="N2" i="4" s="1"/>
</calcChain>
</file>

<file path=xl/sharedStrings.xml><?xml version="1.0" encoding="utf-8"?>
<sst xmlns="http://schemas.openxmlformats.org/spreadsheetml/2006/main" count="1327" uniqueCount="433">
  <si>
    <t>Application Number</t>
  </si>
  <si>
    <t>Initial Payment(s)</t>
  </si>
  <si>
    <t>One-Time Payment(s)</t>
  </si>
  <si>
    <t>Incentive Amount</t>
  </si>
  <si>
    <t>Total System Cost</t>
  </si>
  <si>
    <t>Host Customer Sector</t>
  </si>
  <si>
    <t>RMP-00005</t>
  </si>
  <si>
    <t>Residential</t>
  </si>
  <si>
    <t>RMP-00009</t>
  </si>
  <si>
    <t>Small Non-Residential</t>
  </si>
  <si>
    <t>West Valley City</t>
  </si>
  <si>
    <t>Salt Lake</t>
  </si>
  <si>
    <t>RMP-00015</t>
  </si>
  <si>
    <t>Salt Lake City</t>
  </si>
  <si>
    <t>RMP-00029</t>
  </si>
  <si>
    <t>RMP-00031</t>
  </si>
  <si>
    <t>RMP-00032</t>
  </si>
  <si>
    <t>Riverton</t>
  </si>
  <si>
    <t>RMP-00036</t>
  </si>
  <si>
    <t>RMP-00037</t>
  </si>
  <si>
    <t>Lake Point</t>
  </si>
  <si>
    <t>Tooele</t>
  </si>
  <si>
    <t>RMP-00047</t>
  </si>
  <si>
    <t>Cedar City</t>
  </si>
  <si>
    <t>Iron</t>
  </si>
  <si>
    <t>RMP-00048</t>
  </si>
  <si>
    <t>RMP-00065</t>
  </si>
  <si>
    <t>RMP-00534</t>
  </si>
  <si>
    <t>West Jordan</t>
  </si>
  <si>
    <t>RMP-00056</t>
  </si>
  <si>
    <t>Park City</t>
  </si>
  <si>
    <t>Summit</t>
  </si>
  <si>
    <t>RMP-00197</t>
  </si>
  <si>
    <t>RMP-00085</t>
  </si>
  <si>
    <t>RMP-00086</t>
  </si>
  <si>
    <t>Sandy</t>
  </si>
  <si>
    <t>RMP-00087</t>
  </si>
  <si>
    <t>RMP-00095</t>
  </si>
  <si>
    <t>Herriman</t>
  </si>
  <si>
    <t>RMP-00136</t>
  </si>
  <si>
    <t>RMP-00137</t>
  </si>
  <si>
    <t>Large Non-Residential</t>
  </si>
  <si>
    <t>RMP-00096</t>
  </si>
  <si>
    <t>Wasatch</t>
  </si>
  <si>
    <t>RMP-00099</t>
  </si>
  <si>
    <t>RMP-00103</t>
  </si>
  <si>
    <t>RMP-00105</t>
  </si>
  <si>
    <t>Wanship</t>
  </si>
  <si>
    <t>RMP-00180</t>
  </si>
  <si>
    <t>RMP-00199</t>
  </si>
  <si>
    <t>Ogden</t>
  </si>
  <si>
    <t>Weber</t>
  </si>
  <si>
    <t>RMP-00306</t>
  </si>
  <si>
    <t>Roy</t>
  </si>
  <si>
    <t>RMP-00154</t>
  </si>
  <si>
    <t>RMP-00149</t>
  </si>
  <si>
    <t>RMP-00150</t>
  </si>
  <si>
    <t>RMP-00162</t>
  </si>
  <si>
    <t>RMP-00208</t>
  </si>
  <si>
    <t>RMP-00171</t>
  </si>
  <si>
    <t>RMP-00169</t>
  </si>
  <si>
    <t>RMP-00186</t>
  </si>
  <si>
    <t>Marriott-Slaterville City</t>
  </si>
  <si>
    <t>RMP-00184</t>
  </si>
  <si>
    <t>RMP-00192</t>
  </si>
  <si>
    <t>RMP-00202</t>
  </si>
  <si>
    <t>Davis</t>
  </si>
  <si>
    <t>South Jordan</t>
  </si>
  <si>
    <t>RMP-00316</t>
  </si>
  <si>
    <t>RMP-00212</t>
  </si>
  <si>
    <t>RMP-00247</t>
  </si>
  <si>
    <t>Ivins</t>
  </si>
  <si>
    <t>Washington</t>
  </si>
  <si>
    <t>RMP-00227</t>
  </si>
  <si>
    <t>RMP-00233</t>
  </si>
  <si>
    <t>RMP-00238</t>
  </si>
  <si>
    <t>Dammeron Valley</t>
  </si>
  <si>
    <t>RMP-00236</t>
  </si>
  <si>
    <t>RMP-00242</t>
  </si>
  <si>
    <t>Erda</t>
  </si>
  <si>
    <t>RMP-00245</t>
  </si>
  <si>
    <t>Smithfield</t>
  </si>
  <si>
    <t>Cache</t>
  </si>
  <si>
    <t>RMP-00254</t>
  </si>
  <si>
    <t>Orem</t>
  </si>
  <si>
    <t>Utah</t>
  </si>
  <si>
    <t>RMP-00278</t>
  </si>
  <si>
    <t>RMP-00304</t>
  </si>
  <si>
    <t>RMP-00386</t>
  </si>
  <si>
    <t>Taylorsville</t>
  </si>
  <si>
    <t>RMP-00318</t>
  </si>
  <si>
    <t>RMP-00319</t>
  </si>
  <si>
    <t>RMP-00396</t>
  </si>
  <si>
    <t>RMP-00321</t>
  </si>
  <si>
    <t>Pleasant view</t>
  </si>
  <si>
    <t>RMP-00323</t>
  </si>
  <si>
    <t>RMP-00324</t>
  </si>
  <si>
    <t>RMP-00325</t>
  </si>
  <si>
    <t>RMP-00328</t>
  </si>
  <si>
    <t>RMP-00330</t>
  </si>
  <si>
    <t>RMP-00400</t>
  </si>
  <si>
    <t>RMP-00401</t>
  </si>
  <si>
    <t>RMP-00402</t>
  </si>
  <si>
    <t>RMP-00340</t>
  </si>
  <si>
    <t>RMP-00358</t>
  </si>
  <si>
    <t>Huntsville</t>
  </si>
  <si>
    <t>RMP-00363</t>
  </si>
  <si>
    <t>Moab</t>
  </si>
  <si>
    <t>Grand</t>
  </si>
  <si>
    <t>RMP-00404</t>
  </si>
  <si>
    <t>Summit County</t>
  </si>
  <si>
    <t>RMP-00408</t>
  </si>
  <si>
    <t>RMP-00410</t>
  </si>
  <si>
    <t>RMP-00415</t>
  </si>
  <si>
    <t>Alpine</t>
  </si>
  <si>
    <t>RMP-00413</t>
  </si>
  <si>
    <t>RMP-00433</t>
  </si>
  <si>
    <t>RMP-00441</t>
  </si>
  <si>
    <t>North Salt Lake</t>
  </si>
  <si>
    <t>RMP-00445</t>
  </si>
  <si>
    <t>Kearns</t>
  </si>
  <si>
    <t>RMP-00451</t>
  </si>
  <si>
    <t>RMP-00460</t>
  </si>
  <si>
    <t>RMP-00464</t>
  </si>
  <si>
    <t>Farmington</t>
  </si>
  <si>
    <t>RMP-00478</t>
  </si>
  <si>
    <t>Draper</t>
  </si>
  <si>
    <t>RMP-00677</t>
  </si>
  <si>
    <t>American Fork</t>
  </si>
  <si>
    <t>RMP-00488</t>
  </si>
  <si>
    <t>Cottonwood Heights</t>
  </si>
  <si>
    <t>RMP-00489</t>
  </si>
  <si>
    <t>RMP-00501</t>
  </si>
  <si>
    <t>RMP-00491</t>
  </si>
  <si>
    <t>Santaquin</t>
  </si>
  <si>
    <t>RMP-00659</t>
  </si>
  <si>
    <t>RMP-00495</t>
  </si>
  <si>
    <t>RMP-00494</t>
  </si>
  <si>
    <t>RMP-00502</t>
  </si>
  <si>
    <t>RMP-00506</t>
  </si>
  <si>
    <t>RMP-00510</t>
  </si>
  <si>
    <t>RMP-00515</t>
  </si>
  <si>
    <t>RMP-00524</t>
  </si>
  <si>
    <t>RMP-00531</t>
  </si>
  <si>
    <t>RMP-00535</t>
  </si>
  <si>
    <t>RMP-00541</t>
  </si>
  <si>
    <t>RMP-00543</t>
  </si>
  <si>
    <t>RMP-00545</t>
  </si>
  <si>
    <t>RMP-00547</t>
  </si>
  <si>
    <t>RMP-00559</t>
  </si>
  <si>
    <t>Kamas</t>
  </si>
  <si>
    <t>RMP-00561</t>
  </si>
  <si>
    <t>RMP-00564</t>
  </si>
  <si>
    <t>RMP-00567</t>
  </si>
  <si>
    <t>RMP-00650</t>
  </si>
  <si>
    <t>RMP-00582</t>
  </si>
  <si>
    <t>RMP-00719</t>
  </si>
  <si>
    <t>RMP-00589</t>
  </si>
  <si>
    <t>RMP-00590</t>
  </si>
  <si>
    <t>RMP-00595</t>
  </si>
  <si>
    <t>RMP-00603</t>
  </si>
  <si>
    <t>RMP-00608</t>
  </si>
  <si>
    <t>RMP-00611</t>
  </si>
  <si>
    <t>RMP-00612</t>
  </si>
  <si>
    <t>RMP-00613</t>
  </si>
  <si>
    <t>RMP-00617</t>
  </si>
  <si>
    <t>RMP-00618</t>
  </si>
  <si>
    <t>RMP-01219</t>
  </si>
  <si>
    <t>RMP-00630</t>
  </si>
  <si>
    <t>RMP-00642</t>
  </si>
  <si>
    <t>RMP-00649</t>
  </si>
  <si>
    <t>Layton</t>
  </si>
  <si>
    <t>RMP-00658</t>
  </si>
  <si>
    <t>RMP-00648</t>
  </si>
  <si>
    <t>RMP-00695</t>
  </si>
  <si>
    <t>Holladay</t>
  </si>
  <si>
    <t>RMP-00688</t>
  </si>
  <si>
    <t>RMP-00696</t>
  </si>
  <si>
    <t>RMP-00704</t>
  </si>
  <si>
    <t>RMP-00716</t>
  </si>
  <si>
    <t>Virgin</t>
  </si>
  <si>
    <t>RMP-00728</t>
  </si>
  <si>
    <t>RMP-00729</t>
  </si>
  <si>
    <t>RMP-00735</t>
  </si>
  <si>
    <t>RMP-00741</t>
  </si>
  <si>
    <t>RMP-00743</t>
  </si>
  <si>
    <t>Clinton</t>
  </si>
  <si>
    <t>RMP-00773</t>
  </si>
  <si>
    <t>RMP-00758</t>
  </si>
  <si>
    <t>Centerville</t>
  </si>
  <si>
    <t>RMP-01080</t>
  </si>
  <si>
    <t>RMP-00755</t>
  </si>
  <si>
    <t>RMP-00781</t>
  </si>
  <si>
    <t>RMP-00795</t>
  </si>
  <si>
    <t>RMP-00804</t>
  </si>
  <si>
    <t>RMP-00805</t>
  </si>
  <si>
    <t>RMP-00818</t>
  </si>
  <si>
    <t>RMP-00819</t>
  </si>
  <si>
    <t>Castle Valley</t>
  </si>
  <si>
    <t>RMP-00829</t>
  </si>
  <si>
    <t>RMP-00830</t>
  </si>
  <si>
    <t>Mona</t>
  </si>
  <si>
    <t>Juab</t>
  </si>
  <si>
    <t>RMP-00848</t>
  </si>
  <si>
    <t>Bluffdale</t>
  </si>
  <si>
    <t>RMP-00866</t>
  </si>
  <si>
    <t>South Weber</t>
  </si>
  <si>
    <t>RMP-00871</t>
  </si>
  <si>
    <t>RMP-00884</t>
  </si>
  <si>
    <t>RMP-00908</t>
  </si>
  <si>
    <t>RMP-00912</t>
  </si>
  <si>
    <t>Snyderville</t>
  </si>
  <si>
    <t>RMP-00916</t>
  </si>
  <si>
    <t>RMP-00921</t>
  </si>
  <si>
    <t>RMP-01177</t>
  </si>
  <si>
    <t>RMP-00948</t>
  </si>
  <si>
    <t>RMP-00953</t>
  </si>
  <si>
    <t>RMP-00967</t>
  </si>
  <si>
    <t>RMP-00988</t>
  </si>
  <si>
    <t>RMP-00985</t>
  </si>
  <si>
    <t>RMP-00989</t>
  </si>
  <si>
    <t>RMP-00997</t>
  </si>
  <si>
    <t>RMP-01001</t>
  </si>
  <si>
    <t>RMP-01002</t>
  </si>
  <si>
    <t>RMP-01011</t>
  </si>
  <si>
    <t>RMP-01012</t>
  </si>
  <si>
    <t>Washington Terrace</t>
  </si>
  <si>
    <t>RMP-01007</t>
  </si>
  <si>
    <t>RMP-01028</t>
  </si>
  <si>
    <t>RMP-01017</t>
  </si>
  <si>
    <t>RMP-01024</t>
  </si>
  <si>
    <t>RMP-01026</t>
  </si>
  <si>
    <t>RMP-01222</t>
  </si>
  <si>
    <t>RMP-01058</t>
  </si>
  <si>
    <t>RMP-01044</t>
  </si>
  <si>
    <t>RMP-01056</t>
  </si>
  <si>
    <t>RMP-01221</t>
  </si>
  <si>
    <t>RMP-01061</t>
  </si>
  <si>
    <t>Rush Valley</t>
  </si>
  <si>
    <t>RMP-01067</t>
  </si>
  <si>
    <t>RMP-01062</t>
  </si>
  <si>
    <t>RMP-01077</t>
  </si>
  <si>
    <t>RMP-01090</t>
  </si>
  <si>
    <t>Vernon</t>
  </si>
  <si>
    <t>RMP-01094</t>
  </si>
  <si>
    <t>RMP-01225</t>
  </si>
  <si>
    <t>RMP-01129</t>
  </si>
  <si>
    <t>Midvale</t>
  </si>
  <si>
    <t>RMP-01152</t>
  </si>
  <si>
    <t>RMP-01143</t>
  </si>
  <si>
    <t>RMP-01158</t>
  </si>
  <si>
    <t>RMP-01173</t>
  </si>
  <si>
    <t>RMP-01253</t>
  </si>
  <si>
    <t>RMP-01226</t>
  </si>
  <si>
    <t>RMP-01198</t>
  </si>
  <si>
    <t>RMP-01228</t>
  </si>
  <si>
    <t>RMP-01237</t>
  </si>
  <si>
    <t>RMP-01234</t>
  </si>
  <si>
    <t>RMP-01260</t>
  </si>
  <si>
    <t>RMP-01279</t>
  </si>
  <si>
    <t>RMP-01301</t>
  </si>
  <si>
    <t>RMP-01278</t>
  </si>
  <si>
    <t>RMP-01277</t>
  </si>
  <si>
    <t>RMP-01285</t>
  </si>
  <si>
    <t>Lindon</t>
  </si>
  <si>
    <t>RMP-01371</t>
  </si>
  <si>
    <t>RMP-01315</t>
  </si>
  <si>
    <t>RMP-01318</t>
  </si>
  <si>
    <t>RMP-01325</t>
  </si>
  <si>
    <t>Fruit Heights</t>
  </si>
  <si>
    <t>RMP-01349</t>
  </si>
  <si>
    <t>Farr West</t>
  </si>
  <si>
    <t>RMP-01361</t>
  </si>
  <si>
    <t>Redmond</t>
  </si>
  <si>
    <t>Sevier</t>
  </si>
  <si>
    <t>RMP-01369</t>
  </si>
  <si>
    <t>RMP-01381</t>
  </si>
  <si>
    <t>RMP-01406</t>
  </si>
  <si>
    <t>RMP-01395</t>
  </si>
  <si>
    <t>RMP-01399</t>
  </si>
  <si>
    <t>RMP-01396</t>
  </si>
  <si>
    <t>RMP-01402</t>
  </si>
  <si>
    <t>Sanpete</t>
  </si>
  <si>
    <t>RMP-01419</t>
  </si>
  <si>
    <t>RMP-01428</t>
  </si>
  <si>
    <t>RMP-01423</t>
  </si>
  <si>
    <t>RMP-01422</t>
  </si>
  <si>
    <t>RMP-01433</t>
  </si>
  <si>
    <t>RMP-10009</t>
  </si>
  <si>
    <t>RMP-10114</t>
  </si>
  <si>
    <t>RMP-10115</t>
  </si>
  <si>
    <t>RMP-10216</t>
  </si>
  <si>
    <t>RMP-10280</t>
  </si>
  <si>
    <t>RMP-10358</t>
  </si>
  <si>
    <t>Highland</t>
  </si>
  <si>
    <t>RMP-10398</t>
  </si>
  <si>
    <t>RMP-10465</t>
  </si>
  <si>
    <t>RMP-10575</t>
  </si>
  <si>
    <t>RMP-10713</t>
  </si>
  <si>
    <t>RMP-11600</t>
  </si>
  <si>
    <t>West Valley</t>
  </si>
  <si>
    <t>RMP-11663</t>
  </si>
  <si>
    <t>West Point</t>
  </si>
  <si>
    <t>Nameplate Rating (KW)DC</t>
  </si>
  <si>
    <t>CSI Rating (KW)AC</t>
  </si>
  <si>
    <t xml:space="preserve"> City</t>
  </si>
  <si>
    <t xml:space="preserve"> County</t>
  </si>
  <si>
    <t xml:space="preserve"> Zip Code</t>
  </si>
  <si>
    <t>Wasatch County</t>
  </si>
  <si>
    <t>RMP-00163</t>
  </si>
  <si>
    <t>RMP-00110</t>
  </si>
  <si>
    <t>RMP-00130</t>
  </si>
  <si>
    <t>RMP-00979</t>
  </si>
  <si>
    <t>RMP-00431</t>
  </si>
  <si>
    <t>RMP-00546</t>
  </si>
  <si>
    <t>Milford</t>
  </si>
  <si>
    <t>Beaver</t>
  </si>
  <si>
    <t>RMP-01384</t>
  </si>
  <si>
    <t>RMP-01382</t>
  </si>
  <si>
    <t>RMP-01386</t>
  </si>
  <si>
    <t>RMP-01398</t>
  </si>
  <si>
    <t>RMP-01403</t>
  </si>
  <si>
    <t>RMP-01424</t>
  </si>
  <si>
    <t>RMP-01430</t>
  </si>
  <si>
    <t>Incentive Payment Date</t>
  </si>
  <si>
    <t>RMP-10003</t>
  </si>
  <si>
    <t>RMP-10030</t>
  </si>
  <si>
    <t>Magna</t>
  </si>
  <si>
    <t>RMP-10023</t>
  </si>
  <si>
    <t>RMP-10028</t>
  </si>
  <si>
    <t>RMP-10061</t>
  </si>
  <si>
    <t>RMP-10064</t>
  </si>
  <si>
    <t>RMP-10106</t>
  </si>
  <si>
    <t>Pleasant View</t>
  </si>
  <si>
    <t>RMP-10284</t>
  </si>
  <si>
    <t>RMP-10119</t>
  </si>
  <si>
    <t>Uintah</t>
  </si>
  <si>
    <t>RMP-10150</t>
  </si>
  <si>
    <t>RMP-10152</t>
  </si>
  <si>
    <t>RMP-10126</t>
  </si>
  <si>
    <t>RMP-10151</t>
  </si>
  <si>
    <t>Park CIty</t>
  </si>
  <si>
    <t>RMP-10275</t>
  </si>
  <si>
    <t>LEEDS</t>
  </si>
  <si>
    <t>RMP-10169</t>
  </si>
  <si>
    <t>RMP-10206</t>
  </si>
  <si>
    <t>RMP-10209</t>
  </si>
  <si>
    <t>RMP-10213</t>
  </si>
  <si>
    <t>RMP-10278</t>
  </si>
  <si>
    <t>RMP-10269</t>
  </si>
  <si>
    <t>RMP-10328</t>
  </si>
  <si>
    <t>Saratoga Springs</t>
  </si>
  <si>
    <t>RMP-10988</t>
  </si>
  <si>
    <t>RMP-10345</t>
  </si>
  <si>
    <t>Stansbury Park</t>
  </si>
  <si>
    <t>RMP-10361</t>
  </si>
  <si>
    <t>RMP-10365</t>
  </si>
  <si>
    <t>Woods Cross</t>
  </si>
  <si>
    <t>RMP-10410</t>
  </si>
  <si>
    <t>RMP-10412</t>
  </si>
  <si>
    <t>RMP-10420</t>
  </si>
  <si>
    <t>RMP-10444</t>
  </si>
  <si>
    <t>Tremonton</t>
  </si>
  <si>
    <t>Box Elder</t>
  </si>
  <si>
    <t>RMP-10468</t>
  </si>
  <si>
    <t>RMP-10475</t>
  </si>
  <si>
    <t>RMP-11031</t>
  </si>
  <si>
    <t>RMP-10821</t>
  </si>
  <si>
    <t>RMP-10500</t>
  </si>
  <si>
    <t>RMP-10508</t>
  </si>
  <si>
    <t>Rockville</t>
  </si>
  <si>
    <t>RMP-10556</t>
  </si>
  <si>
    <t>South Salt Lake</t>
  </si>
  <si>
    <t>RMP-10559</t>
  </si>
  <si>
    <t>RMP-10593</t>
  </si>
  <si>
    <t>RMP-10639</t>
  </si>
  <si>
    <t>RMP-10658</t>
  </si>
  <si>
    <t>RMP-10681</t>
  </si>
  <si>
    <t>RMP-10677</t>
  </si>
  <si>
    <t>RMP-10734</t>
  </si>
  <si>
    <t>RMP-10899</t>
  </si>
  <si>
    <t>RMP-10748</t>
  </si>
  <si>
    <t>RMP-10781</t>
  </si>
  <si>
    <t>RMP-10786</t>
  </si>
  <si>
    <t>Brigham City</t>
  </si>
  <si>
    <t>RMP-10797</t>
  </si>
  <si>
    <t>RMP-10833</t>
  </si>
  <si>
    <t>RMP-10852</t>
  </si>
  <si>
    <t>RMP-10867</t>
  </si>
  <si>
    <t>Pleasant Grove</t>
  </si>
  <si>
    <t>RMP-10870</t>
  </si>
  <si>
    <t>kaysville</t>
  </si>
  <si>
    <t>RMP-10910</t>
  </si>
  <si>
    <t>RMP-10946</t>
  </si>
  <si>
    <t>RMP-10973</t>
  </si>
  <si>
    <t>RMP-11225</t>
  </si>
  <si>
    <t>RMP-11064</t>
  </si>
  <si>
    <t>RMP-11120</t>
  </si>
  <si>
    <t>RMP-11154</t>
  </si>
  <si>
    <t>RMP-11200</t>
  </si>
  <si>
    <t>RMP-11238</t>
  </si>
  <si>
    <t>RMP-11303</t>
  </si>
  <si>
    <t>RMP-11335</t>
  </si>
  <si>
    <t>RMP-11394</t>
  </si>
  <si>
    <t>RMP-11427</t>
  </si>
  <si>
    <t>RMP-11429</t>
  </si>
  <si>
    <t>RMP-11591</t>
  </si>
  <si>
    <t>RMP-11608</t>
  </si>
  <si>
    <t>RMP-11723</t>
  </si>
  <si>
    <t>Murray</t>
  </si>
  <si>
    <t>RMP-11745</t>
  </si>
  <si>
    <t>Logan</t>
  </si>
  <si>
    <t>RMP-11779</t>
  </si>
  <si>
    <t>RMP-11892</t>
  </si>
  <si>
    <t>Mountain Green</t>
  </si>
  <si>
    <t>Morgan</t>
  </si>
  <si>
    <t>RMP-11884</t>
  </si>
  <si>
    <t>RMP-11920</t>
  </si>
  <si>
    <t>RMP-11939</t>
  </si>
  <si>
    <t>RMP-11971</t>
  </si>
  <si>
    <t>RMP-12023</t>
  </si>
  <si>
    <t>farmington</t>
  </si>
  <si>
    <t>RMP-12030</t>
  </si>
  <si>
    <t>RMP-12061</t>
  </si>
  <si>
    <t>RMP-12079</t>
  </si>
  <si>
    <t>RMP-12087</t>
  </si>
  <si>
    <t>RMP-12093</t>
  </si>
  <si>
    <t>RMP-12146</t>
  </si>
  <si>
    <t>RMP-12189</t>
  </si>
  <si>
    <t>RMP-12130</t>
  </si>
  <si>
    <t>RMP-12193</t>
  </si>
  <si>
    <t>Assumed RECS per month</t>
  </si>
  <si>
    <t>Assumed RECS Thru Dec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</si>
</sst>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65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18" fillId="0" borderId="0" xfId="0" applyNumberFormat="1" applyFont="1" applyAlignment="1">
      <alignment vertical="center"/>
    </xf>
    <xf numFmtId="165" fontId="0" fillId="0" borderId="10" xfId="0" applyNumberFormat="1" applyBorder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9"/>
  <sheetViews>
    <sheetView view="pageLayout" topLeftCell="C565" zoomScaleNormal="100" workbookViewId="0">
      <selection activeCell="C1" sqref="A1:XFD1048576"/>
    </sheetView>
  </sheetViews>
  <sheetFormatPr defaultRowHeight="15" x14ac:dyDescent="0.25"/>
  <cols>
    <col min="1" max="1" width="16.5703125" style="5" customWidth="1"/>
    <col min="2" max="2" width="20.7109375" style="5" customWidth="1"/>
    <col min="3" max="3" width="12.140625" style="6" customWidth="1"/>
    <col min="4" max="4" width="15" style="6" customWidth="1"/>
    <col min="5" max="5" width="12.85546875" style="6" customWidth="1"/>
    <col min="6" max="6" width="12.7109375" style="6" bestFit="1" customWidth="1"/>
    <col min="7" max="7" width="10.85546875" style="5" customWidth="1"/>
    <col min="8" max="8" width="10.140625" style="5" customWidth="1"/>
    <col min="9" max="9" width="19.28515625" style="5" customWidth="1"/>
    <col min="10" max="10" width="16.140625" style="5" customWidth="1"/>
    <col min="11" max="11" width="9.140625" style="5"/>
    <col min="12" max="12" width="14" style="5" customWidth="1"/>
    <col min="13" max="13" width="9.42578125" style="8" customWidth="1"/>
    <col min="14" max="14" width="9.140625" style="8"/>
    <col min="15" max="16384" width="9.140625" style="5"/>
  </cols>
  <sheetData>
    <row r="1" spans="1:14" s="4" customFormat="1" ht="60" x14ac:dyDescent="0.25">
      <c r="A1" s="1" t="s">
        <v>0</v>
      </c>
      <c r="B1" s="1" t="s">
        <v>5</v>
      </c>
      <c r="C1" s="2" t="s">
        <v>1</v>
      </c>
      <c r="D1" s="2" t="s">
        <v>2</v>
      </c>
      <c r="E1" s="2" t="s">
        <v>3</v>
      </c>
      <c r="F1" s="2" t="s">
        <v>4</v>
      </c>
      <c r="G1" s="1" t="s">
        <v>303</v>
      </c>
      <c r="H1" s="1" t="s">
        <v>304</v>
      </c>
      <c r="I1" s="1" t="s">
        <v>305</v>
      </c>
      <c r="J1" s="1" t="s">
        <v>306</v>
      </c>
      <c r="K1" s="1" t="s">
        <v>307</v>
      </c>
      <c r="L1" s="1" t="s">
        <v>324</v>
      </c>
      <c r="M1" s="3" t="s">
        <v>431</v>
      </c>
      <c r="N1" s="3" t="s">
        <v>432</v>
      </c>
    </row>
    <row r="2" spans="1:14" x14ac:dyDescent="0.25">
      <c r="A2" s="5" t="s">
        <v>6</v>
      </c>
      <c r="B2" s="5" t="s">
        <v>7</v>
      </c>
      <c r="D2" s="6">
        <v>4221.25</v>
      </c>
      <c r="E2" s="6">
        <v>4221.25</v>
      </c>
      <c r="F2" s="6">
        <v>16855</v>
      </c>
      <c r="G2" s="5">
        <v>3.9750000000000001</v>
      </c>
      <c r="H2" s="5">
        <v>3.3769999999999998</v>
      </c>
      <c r="I2" s="5" t="s">
        <v>124</v>
      </c>
      <c r="J2" s="5" t="s">
        <v>66</v>
      </c>
      <c r="K2" s="5">
        <v>84025</v>
      </c>
      <c r="L2" s="7">
        <v>41604</v>
      </c>
      <c r="M2" s="8">
        <f t="shared" ref="M2:M33" si="0">IF(H2&lt;4,H2*0.023,0.0932)</f>
        <v>7.767099999999999E-2</v>
      </c>
      <c r="N2" s="8">
        <f>M2*13</f>
        <v>1.0097229999999999</v>
      </c>
    </row>
    <row r="3" spans="1:14" x14ac:dyDescent="0.25">
      <c r="A3" s="5" t="s">
        <v>12</v>
      </c>
      <c r="B3" s="5" t="s">
        <v>7</v>
      </c>
      <c r="D3" s="6">
        <v>4445</v>
      </c>
      <c r="E3" s="6">
        <v>4445</v>
      </c>
      <c r="F3" s="6">
        <v>15874</v>
      </c>
      <c r="G3" s="5">
        <v>4.25</v>
      </c>
      <c r="H3" s="5">
        <v>3.649</v>
      </c>
      <c r="I3" s="5" t="s">
        <v>13</v>
      </c>
      <c r="J3" s="5" t="s">
        <v>11</v>
      </c>
      <c r="K3" s="5">
        <v>84125</v>
      </c>
      <c r="L3" s="7">
        <v>41424</v>
      </c>
      <c r="M3" s="8">
        <f t="shared" si="0"/>
        <v>8.3927000000000002E-2</v>
      </c>
      <c r="N3" s="8">
        <f>M3*19</f>
        <v>1.5946130000000001</v>
      </c>
    </row>
    <row r="4" spans="1:14" x14ac:dyDescent="0.25">
      <c r="A4" s="5" t="s">
        <v>15</v>
      </c>
      <c r="B4" s="5" t="s">
        <v>7</v>
      </c>
      <c r="D4" s="6">
        <v>1798.75</v>
      </c>
      <c r="E4" s="6">
        <v>1798.75</v>
      </c>
      <c r="F4" s="6">
        <v>9866</v>
      </c>
      <c r="G4" s="5">
        <v>2.04</v>
      </c>
      <c r="H4" s="5">
        <v>1.474</v>
      </c>
      <c r="I4" s="5" t="s">
        <v>13</v>
      </c>
      <c r="J4" s="5" t="s">
        <v>11</v>
      </c>
      <c r="K4" s="5">
        <v>84102</v>
      </c>
      <c r="L4" s="7">
        <v>41529</v>
      </c>
      <c r="M4" s="8">
        <f t="shared" si="0"/>
        <v>3.3902000000000002E-2</v>
      </c>
      <c r="N4" s="8">
        <f>M4*15</f>
        <v>0.50853000000000004</v>
      </c>
    </row>
    <row r="5" spans="1:14" x14ac:dyDescent="0.25">
      <c r="A5" s="5" t="s">
        <v>16</v>
      </c>
      <c r="B5" s="5" t="s">
        <v>7</v>
      </c>
      <c r="D5" s="6">
        <v>4536.25</v>
      </c>
      <c r="E5" s="6">
        <v>4536.25</v>
      </c>
      <c r="F5" s="6">
        <v>28000</v>
      </c>
      <c r="G5" s="5">
        <v>4.7699999999999996</v>
      </c>
      <c r="H5" s="5">
        <v>3.8679999999999999</v>
      </c>
      <c r="I5" s="5" t="s">
        <v>17</v>
      </c>
      <c r="J5" s="5" t="s">
        <v>11</v>
      </c>
      <c r="K5" s="5">
        <v>84065</v>
      </c>
      <c r="L5" s="7">
        <v>41592</v>
      </c>
      <c r="M5" s="8">
        <f t="shared" si="0"/>
        <v>8.8964000000000001E-2</v>
      </c>
      <c r="N5" s="8">
        <f>M5*13</f>
        <v>1.1565320000000001</v>
      </c>
    </row>
    <row r="6" spans="1:14" x14ac:dyDescent="0.25">
      <c r="A6" s="5" t="s">
        <v>18</v>
      </c>
      <c r="B6" s="5" t="s">
        <v>7</v>
      </c>
      <c r="D6" s="6">
        <v>5000</v>
      </c>
      <c r="E6" s="6">
        <v>5000</v>
      </c>
      <c r="F6" s="6">
        <v>45999</v>
      </c>
      <c r="G6" s="5">
        <v>6</v>
      </c>
      <c r="H6" s="5">
        <v>4.5890000000000004</v>
      </c>
      <c r="I6" s="5" t="s">
        <v>13</v>
      </c>
      <c r="J6" s="5" t="s">
        <v>11</v>
      </c>
      <c r="K6" s="5">
        <v>84105</v>
      </c>
      <c r="L6" s="7">
        <v>41576</v>
      </c>
      <c r="M6" s="8">
        <f t="shared" si="0"/>
        <v>9.3200000000000005E-2</v>
      </c>
      <c r="N6" s="8">
        <f>M6*14</f>
        <v>1.3048000000000002</v>
      </c>
    </row>
    <row r="7" spans="1:14" x14ac:dyDescent="0.25">
      <c r="A7" s="5" t="s">
        <v>22</v>
      </c>
      <c r="B7" s="5" t="s">
        <v>7</v>
      </c>
      <c r="D7" s="6">
        <v>5000</v>
      </c>
      <c r="E7" s="6">
        <v>5000</v>
      </c>
      <c r="F7" s="6">
        <v>29768.11</v>
      </c>
      <c r="G7" s="5">
        <v>6</v>
      </c>
      <c r="H7" s="5">
        <v>4.9169999999999998</v>
      </c>
      <c r="I7" s="5" t="s">
        <v>23</v>
      </c>
      <c r="J7" s="5" t="s">
        <v>24</v>
      </c>
      <c r="K7" s="5">
        <v>84720</v>
      </c>
      <c r="L7" s="7">
        <v>41500</v>
      </c>
      <c r="M7" s="8">
        <f t="shared" si="0"/>
        <v>9.3200000000000005E-2</v>
      </c>
      <c r="N7" s="8">
        <f>M7*16</f>
        <v>1.4912000000000001</v>
      </c>
    </row>
    <row r="8" spans="1:14" x14ac:dyDescent="0.25">
      <c r="A8" s="5" t="s">
        <v>29</v>
      </c>
      <c r="B8" s="5" t="s">
        <v>7</v>
      </c>
      <c r="D8" s="6">
        <v>4227.5</v>
      </c>
      <c r="E8" s="6">
        <v>4227.5</v>
      </c>
      <c r="F8" s="6">
        <v>14850</v>
      </c>
      <c r="G8" s="5">
        <v>4.24</v>
      </c>
      <c r="H8" s="5">
        <v>3.5590000000000002</v>
      </c>
      <c r="I8" s="5" t="s">
        <v>30</v>
      </c>
      <c r="J8" s="5" t="s">
        <v>31</v>
      </c>
      <c r="K8" s="5">
        <v>84098</v>
      </c>
      <c r="L8" s="7">
        <v>41593</v>
      </c>
      <c r="M8" s="8">
        <f t="shared" si="0"/>
        <v>8.1856999999999999E-2</v>
      </c>
      <c r="N8" s="8">
        <f>M8*13</f>
        <v>1.064141</v>
      </c>
    </row>
    <row r="9" spans="1:14" x14ac:dyDescent="0.25">
      <c r="A9" s="5" t="s">
        <v>33</v>
      </c>
      <c r="B9" s="5" t="s">
        <v>7</v>
      </c>
      <c r="D9" s="6">
        <v>2620</v>
      </c>
      <c r="E9" s="6">
        <v>2620</v>
      </c>
      <c r="F9" s="6">
        <v>9311.48</v>
      </c>
      <c r="G9" s="5">
        <v>2.5</v>
      </c>
      <c r="H9" s="5">
        <v>2.0960000000000001</v>
      </c>
      <c r="I9" s="5" t="s">
        <v>13</v>
      </c>
      <c r="J9" s="5" t="s">
        <v>11</v>
      </c>
      <c r="K9" s="5">
        <v>84124</v>
      </c>
      <c r="L9" s="7">
        <v>41500</v>
      </c>
      <c r="M9" s="8">
        <f t="shared" si="0"/>
        <v>4.8208000000000001E-2</v>
      </c>
      <c r="N9" s="8">
        <f>M9*16</f>
        <v>0.77132800000000001</v>
      </c>
    </row>
    <row r="10" spans="1:14" x14ac:dyDescent="0.25">
      <c r="A10" s="5" t="s">
        <v>34</v>
      </c>
      <c r="B10" s="5" t="s">
        <v>7</v>
      </c>
      <c r="D10" s="6">
        <v>5000</v>
      </c>
      <c r="E10" s="6">
        <v>5000</v>
      </c>
      <c r="F10" s="6">
        <v>33214.47</v>
      </c>
      <c r="G10" s="5">
        <v>8.67</v>
      </c>
      <c r="H10" s="5">
        <v>6.7480000000000002</v>
      </c>
      <c r="I10" s="5" t="s">
        <v>35</v>
      </c>
      <c r="J10" s="5" t="s">
        <v>11</v>
      </c>
      <c r="K10" s="5">
        <v>84070</v>
      </c>
      <c r="L10" s="7">
        <v>41428</v>
      </c>
      <c r="M10" s="8">
        <f t="shared" si="0"/>
        <v>9.3200000000000005E-2</v>
      </c>
      <c r="N10" s="8">
        <f>M10*18</f>
        <v>1.6776</v>
      </c>
    </row>
    <row r="11" spans="1:14" x14ac:dyDescent="0.25">
      <c r="A11" s="5" t="s">
        <v>36</v>
      </c>
      <c r="B11" s="5" t="s">
        <v>7</v>
      </c>
      <c r="D11" s="6">
        <v>3087.5</v>
      </c>
      <c r="E11" s="6">
        <v>3087.5</v>
      </c>
      <c r="F11" s="6">
        <v>12276.75</v>
      </c>
      <c r="G11" s="5">
        <v>3.43</v>
      </c>
      <c r="H11" s="5">
        <v>2.4700000000000002</v>
      </c>
      <c r="I11" s="5" t="s">
        <v>13</v>
      </c>
      <c r="J11" s="5" t="s">
        <v>11</v>
      </c>
      <c r="K11" s="5">
        <v>84124</v>
      </c>
      <c r="L11" s="7">
        <v>41507</v>
      </c>
      <c r="M11" s="8">
        <f t="shared" si="0"/>
        <v>5.6810000000000006E-2</v>
      </c>
      <c r="N11" s="8">
        <f>M11*16</f>
        <v>0.9089600000000001</v>
      </c>
    </row>
    <row r="12" spans="1:14" x14ac:dyDescent="0.25">
      <c r="A12" s="5" t="s">
        <v>37</v>
      </c>
      <c r="B12" s="5" t="s">
        <v>7</v>
      </c>
      <c r="D12" s="6">
        <v>5000</v>
      </c>
      <c r="E12" s="6">
        <v>5000</v>
      </c>
      <c r="F12" s="6">
        <v>15980</v>
      </c>
      <c r="G12" s="5">
        <v>4.68</v>
      </c>
      <c r="H12" s="5">
        <v>4.0220000000000002</v>
      </c>
      <c r="I12" s="5" t="s">
        <v>38</v>
      </c>
      <c r="J12" s="5" t="s">
        <v>11</v>
      </c>
      <c r="K12" s="5">
        <v>84096</v>
      </c>
      <c r="L12" s="7">
        <v>41725</v>
      </c>
      <c r="M12" s="8">
        <f t="shared" si="0"/>
        <v>9.3200000000000005E-2</v>
      </c>
      <c r="N12" s="8">
        <f>M12*9</f>
        <v>0.83879999999999999</v>
      </c>
    </row>
    <row r="13" spans="1:14" x14ac:dyDescent="0.25">
      <c r="A13" s="5" t="s">
        <v>42</v>
      </c>
      <c r="B13" s="5" t="s">
        <v>7</v>
      </c>
      <c r="D13" s="6">
        <v>2033.75</v>
      </c>
      <c r="E13" s="6">
        <v>2033.75</v>
      </c>
      <c r="F13" s="6">
        <v>10213</v>
      </c>
      <c r="G13" s="5">
        <v>2.04</v>
      </c>
      <c r="H13" s="5">
        <v>1.72</v>
      </c>
      <c r="I13" s="5" t="s">
        <v>308</v>
      </c>
      <c r="J13" s="5" t="s">
        <v>43</v>
      </c>
      <c r="K13" s="5">
        <v>84049</v>
      </c>
      <c r="L13" s="7">
        <v>41500</v>
      </c>
      <c r="M13" s="8">
        <f t="shared" si="0"/>
        <v>3.9559999999999998E-2</v>
      </c>
      <c r="N13" s="8">
        <f>M13*16</f>
        <v>0.63295999999999997</v>
      </c>
    </row>
    <row r="14" spans="1:14" x14ac:dyDescent="0.25">
      <c r="A14" s="5" t="s">
        <v>44</v>
      </c>
      <c r="B14" s="5" t="s">
        <v>7</v>
      </c>
      <c r="D14" s="6">
        <v>1353.75</v>
      </c>
      <c r="E14" s="6">
        <v>1353.75</v>
      </c>
      <c r="F14" s="6">
        <v>6787</v>
      </c>
      <c r="G14" s="5">
        <v>1.56</v>
      </c>
      <c r="H14" s="5">
        <v>1.1639999999999999</v>
      </c>
      <c r="I14" s="5" t="s">
        <v>30</v>
      </c>
      <c r="J14" s="5" t="s">
        <v>31</v>
      </c>
      <c r="K14" s="5">
        <v>84060</v>
      </c>
      <c r="L14" s="7">
        <v>41480</v>
      </c>
      <c r="M14" s="8">
        <f t="shared" si="0"/>
        <v>2.6771999999999997E-2</v>
      </c>
      <c r="N14" s="8">
        <f>M14*17</f>
        <v>0.45512399999999997</v>
      </c>
    </row>
    <row r="15" spans="1:14" x14ac:dyDescent="0.25">
      <c r="A15" s="5" t="s">
        <v>46</v>
      </c>
      <c r="B15" s="5" t="s">
        <v>7</v>
      </c>
      <c r="D15" s="6">
        <v>4131.25</v>
      </c>
      <c r="E15" s="6">
        <v>4131.25</v>
      </c>
      <c r="F15" s="6">
        <v>27346</v>
      </c>
      <c r="G15" s="5">
        <v>4.24</v>
      </c>
      <c r="H15" s="5">
        <v>3.468</v>
      </c>
      <c r="I15" s="5" t="s">
        <v>47</v>
      </c>
      <c r="J15" s="5" t="s">
        <v>31</v>
      </c>
      <c r="K15" s="5">
        <v>84017</v>
      </c>
      <c r="L15" s="7">
        <v>41548</v>
      </c>
      <c r="M15" s="8">
        <f t="shared" si="0"/>
        <v>7.9764000000000002E-2</v>
      </c>
      <c r="N15" s="8">
        <f>M15*14</f>
        <v>1.1166960000000001</v>
      </c>
    </row>
    <row r="16" spans="1:14" x14ac:dyDescent="0.25">
      <c r="A16" s="5" t="s">
        <v>56</v>
      </c>
      <c r="B16" s="5" t="s">
        <v>7</v>
      </c>
      <c r="D16" s="6">
        <v>5000</v>
      </c>
      <c r="E16" s="6">
        <v>5000</v>
      </c>
      <c r="F16" s="6">
        <v>19845</v>
      </c>
      <c r="G16" s="5">
        <v>5</v>
      </c>
      <c r="H16" s="5">
        <v>4.3630000000000004</v>
      </c>
      <c r="I16" s="5" t="s">
        <v>13</v>
      </c>
      <c r="J16" s="5" t="s">
        <v>11</v>
      </c>
      <c r="K16" s="5">
        <v>84109</v>
      </c>
      <c r="L16" s="7">
        <v>41424</v>
      </c>
      <c r="M16" s="8">
        <f t="shared" si="0"/>
        <v>9.3200000000000005E-2</v>
      </c>
      <c r="N16" s="8">
        <f>M16*19</f>
        <v>1.7708000000000002</v>
      </c>
    </row>
    <row r="17" spans="1:14" x14ac:dyDescent="0.25">
      <c r="A17" s="5" t="s">
        <v>54</v>
      </c>
      <c r="B17" s="5" t="s">
        <v>7</v>
      </c>
      <c r="D17" s="6">
        <v>3090</v>
      </c>
      <c r="E17" s="6">
        <v>3090</v>
      </c>
      <c r="F17" s="6">
        <v>13067</v>
      </c>
      <c r="G17" s="5">
        <v>3</v>
      </c>
      <c r="H17" s="5">
        <v>2.472</v>
      </c>
      <c r="I17" s="5" t="s">
        <v>13</v>
      </c>
      <c r="J17" s="5" t="s">
        <v>11</v>
      </c>
      <c r="K17" s="5">
        <v>84102</v>
      </c>
      <c r="L17" s="7">
        <v>41467</v>
      </c>
      <c r="M17" s="8">
        <f t="shared" si="0"/>
        <v>5.6855999999999997E-2</v>
      </c>
      <c r="N17" s="8">
        <f>M17*17</f>
        <v>0.96655199999999997</v>
      </c>
    </row>
    <row r="18" spans="1:14" x14ac:dyDescent="0.25">
      <c r="A18" s="5" t="s">
        <v>60</v>
      </c>
      <c r="B18" s="5" t="s">
        <v>7</v>
      </c>
      <c r="D18" s="6">
        <v>3205</v>
      </c>
      <c r="E18" s="6">
        <v>3205</v>
      </c>
      <c r="F18" s="6">
        <v>12390</v>
      </c>
      <c r="G18" s="5">
        <v>3.12</v>
      </c>
      <c r="H18" s="5">
        <v>2.57</v>
      </c>
      <c r="I18" s="5" t="s">
        <v>13</v>
      </c>
      <c r="J18" s="5" t="s">
        <v>11</v>
      </c>
      <c r="K18" s="5">
        <v>84117</v>
      </c>
      <c r="L18" s="7">
        <v>41450</v>
      </c>
      <c r="M18" s="8">
        <f t="shared" si="0"/>
        <v>5.9109999999999996E-2</v>
      </c>
      <c r="N18" s="8">
        <f>M18*18</f>
        <v>1.0639799999999999</v>
      </c>
    </row>
    <row r="19" spans="1:14" x14ac:dyDescent="0.25">
      <c r="A19" s="5" t="s">
        <v>59</v>
      </c>
      <c r="B19" s="5" t="s">
        <v>7</v>
      </c>
      <c r="D19" s="6">
        <v>2123.75</v>
      </c>
      <c r="E19" s="6">
        <v>2123.75</v>
      </c>
      <c r="F19" s="6">
        <v>8775</v>
      </c>
      <c r="G19" s="5">
        <v>2.3849999999999998</v>
      </c>
      <c r="H19" s="5">
        <v>1.7070000000000001</v>
      </c>
      <c r="I19" s="5" t="s">
        <v>28</v>
      </c>
      <c r="J19" s="5" t="s">
        <v>11</v>
      </c>
      <c r="K19" s="5">
        <v>84088</v>
      </c>
      <c r="L19" s="7">
        <v>41467</v>
      </c>
      <c r="M19" s="8">
        <f t="shared" si="0"/>
        <v>3.9261000000000004E-2</v>
      </c>
      <c r="N19" s="8">
        <f>M19*17</f>
        <v>0.66743700000000006</v>
      </c>
    </row>
    <row r="20" spans="1:14" x14ac:dyDescent="0.25">
      <c r="A20" s="5" t="s">
        <v>48</v>
      </c>
      <c r="B20" s="5" t="s">
        <v>7</v>
      </c>
      <c r="D20" s="6">
        <v>5000</v>
      </c>
      <c r="E20" s="6">
        <v>5000</v>
      </c>
      <c r="F20" s="6">
        <v>25304</v>
      </c>
      <c r="G20" s="5">
        <v>7.5949999999999998</v>
      </c>
      <c r="H20" s="5">
        <v>5.6710000000000003</v>
      </c>
      <c r="I20" s="5" t="s">
        <v>17</v>
      </c>
      <c r="J20" s="5" t="s">
        <v>11</v>
      </c>
      <c r="K20" s="5">
        <v>84065</v>
      </c>
      <c r="L20" s="7">
        <v>41467</v>
      </c>
      <c r="M20" s="8">
        <f t="shared" si="0"/>
        <v>9.3200000000000005E-2</v>
      </c>
      <c r="N20" s="8">
        <f>M20*17</f>
        <v>1.5844</v>
      </c>
    </row>
    <row r="21" spans="1:14" x14ac:dyDescent="0.25">
      <c r="A21" s="5" t="s">
        <v>63</v>
      </c>
      <c r="B21" s="5" t="s">
        <v>7</v>
      </c>
      <c r="D21" s="6">
        <v>4223.75</v>
      </c>
      <c r="E21" s="6">
        <v>4223.75</v>
      </c>
      <c r="F21" s="6">
        <v>14590.16</v>
      </c>
      <c r="G21" s="5">
        <v>4.08</v>
      </c>
      <c r="H21" s="5">
        <v>3.379</v>
      </c>
      <c r="I21" s="5" t="s">
        <v>35</v>
      </c>
      <c r="J21" s="5" t="s">
        <v>11</v>
      </c>
      <c r="K21" s="5">
        <v>84093</v>
      </c>
      <c r="L21" s="7">
        <v>41578</v>
      </c>
      <c r="M21" s="8">
        <f t="shared" si="0"/>
        <v>7.7716999999999994E-2</v>
      </c>
      <c r="N21" s="8">
        <f>M21*14</f>
        <v>1.0880379999999998</v>
      </c>
    </row>
    <row r="22" spans="1:14" x14ac:dyDescent="0.25">
      <c r="A22" s="5" t="s">
        <v>64</v>
      </c>
      <c r="B22" s="5" t="s">
        <v>7</v>
      </c>
      <c r="D22" s="6">
        <v>4416.25</v>
      </c>
      <c r="E22" s="6">
        <v>4416.25</v>
      </c>
      <c r="F22" s="6">
        <v>16380</v>
      </c>
      <c r="G22" s="5">
        <v>4.5</v>
      </c>
      <c r="H22" s="5">
        <v>3.5329999999999999</v>
      </c>
      <c r="I22" s="5" t="s">
        <v>13</v>
      </c>
      <c r="J22" s="5" t="s">
        <v>11</v>
      </c>
      <c r="K22" s="5">
        <v>84109</v>
      </c>
      <c r="L22" s="7">
        <v>41694</v>
      </c>
      <c r="M22" s="8">
        <f t="shared" si="0"/>
        <v>8.1258999999999998E-2</v>
      </c>
      <c r="N22" s="8">
        <f>M22*10</f>
        <v>0.81258999999999992</v>
      </c>
    </row>
    <row r="23" spans="1:14" x14ac:dyDescent="0.25">
      <c r="A23" s="5" t="s">
        <v>32</v>
      </c>
      <c r="B23" s="5" t="s">
        <v>7</v>
      </c>
      <c r="D23" s="6">
        <v>4101.25</v>
      </c>
      <c r="E23" s="6">
        <v>4101.25</v>
      </c>
      <c r="F23" s="6">
        <v>15184.81</v>
      </c>
      <c r="G23" s="5">
        <v>4.05</v>
      </c>
      <c r="H23" s="5">
        <v>3.2810000000000001</v>
      </c>
      <c r="I23" s="5" t="s">
        <v>13</v>
      </c>
      <c r="J23" s="5" t="s">
        <v>11</v>
      </c>
      <c r="K23" s="5">
        <v>84101</v>
      </c>
      <c r="L23" s="7">
        <v>41663</v>
      </c>
      <c r="M23" s="8">
        <f t="shared" si="0"/>
        <v>7.5463000000000002E-2</v>
      </c>
      <c r="N23" s="8">
        <f>M23*11</f>
        <v>0.83009299999999997</v>
      </c>
    </row>
    <row r="24" spans="1:14" x14ac:dyDescent="0.25">
      <c r="A24" s="5" t="s">
        <v>49</v>
      </c>
      <c r="B24" s="5" t="s">
        <v>7</v>
      </c>
      <c r="D24" s="6">
        <v>2482.5</v>
      </c>
      <c r="E24" s="6">
        <v>2482.5</v>
      </c>
      <c r="F24" s="6">
        <v>10750.55</v>
      </c>
      <c r="G24" s="5">
        <v>2.5</v>
      </c>
      <c r="H24" s="5">
        <v>1.986</v>
      </c>
      <c r="I24" s="5" t="s">
        <v>50</v>
      </c>
      <c r="J24" s="5" t="s">
        <v>51</v>
      </c>
      <c r="K24" s="5">
        <v>84403</v>
      </c>
      <c r="L24" s="7">
        <v>41500</v>
      </c>
      <c r="M24" s="8">
        <f t="shared" si="0"/>
        <v>4.5677999999999996E-2</v>
      </c>
      <c r="N24" s="8">
        <f>M24*16</f>
        <v>0.73084799999999994</v>
      </c>
    </row>
    <row r="25" spans="1:14" x14ac:dyDescent="0.25">
      <c r="A25" s="5" t="s">
        <v>65</v>
      </c>
      <c r="B25" s="5" t="s">
        <v>7</v>
      </c>
      <c r="D25" s="6">
        <v>2031.25</v>
      </c>
      <c r="E25" s="6">
        <v>2031.25</v>
      </c>
      <c r="F25" s="6">
        <v>7149.02</v>
      </c>
      <c r="G25" s="5">
        <v>2</v>
      </c>
      <c r="H25" s="5">
        <v>1.625</v>
      </c>
      <c r="I25" s="5" t="s">
        <v>67</v>
      </c>
      <c r="J25" s="5" t="s">
        <v>11</v>
      </c>
      <c r="K25" s="5">
        <v>84095</v>
      </c>
      <c r="L25" s="7">
        <v>41664</v>
      </c>
      <c r="M25" s="8">
        <f t="shared" si="0"/>
        <v>3.7374999999999999E-2</v>
      </c>
      <c r="N25" s="8">
        <f>M25*11</f>
        <v>0.41112499999999996</v>
      </c>
    </row>
    <row r="26" spans="1:14" x14ac:dyDescent="0.25">
      <c r="A26" s="5" t="s">
        <v>75</v>
      </c>
      <c r="B26" s="5" t="s">
        <v>7</v>
      </c>
      <c r="D26" s="6">
        <v>4541.25</v>
      </c>
      <c r="E26" s="6">
        <v>4541.25</v>
      </c>
      <c r="F26" s="6">
        <v>9875</v>
      </c>
      <c r="G26" s="5">
        <v>5</v>
      </c>
      <c r="H26" s="5">
        <v>4.1130000000000004</v>
      </c>
      <c r="I26" s="5" t="s">
        <v>76</v>
      </c>
      <c r="J26" s="5" t="s">
        <v>72</v>
      </c>
      <c r="K26" s="5">
        <v>84783</v>
      </c>
      <c r="L26" s="7">
        <v>41480</v>
      </c>
      <c r="M26" s="8">
        <f t="shared" si="0"/>
        <v>9.3200000000000005E-2</v>
      </c>
      <c r="N26" s="8">
        <f>M26*17</f>
        <v>1.5844</v>
      </c>
    </row>
    <row r="27" spans="1:14" x14ac:dyDescent="0.25">
      <c r="A27" s="5" t="s">
        <v>78</v>
      </c>
      <c r="B27" s="5" t="s">
        <v>7</v>
      </c>
      <c r="D27" s="6">
        <v>5000</v>
      </c>
      <c r="E27" s="6">
        <v>5000</v>
      </c>
      <c r="F27" s="6">
        <v>33053.31</v>
      </c>
      <c r="G27" s="5">
        <v>10.78</v>
      </c>
      <c r="H27" s="5">
        <v>9.39</v>
      </c>
      <c r="I27" s="5" t="s">
        <v>79</v>
      </c>
      <c r="J27" s="5" t="s">
        <v>21</v>
      </c>
      <c r="K27" s="5">
        <v>84074</v>
      </c>
      <c r="L27" s="7">
        <v>41507</v>
      </c>
      <c r="M27" s="8">
        <f t="shared" si="0"/>
        <v>9.3200000000000005E-2</v>
      </c>
      <c r="N27" s="8">
        <f>M27*16</f>
        <v>1.4912000000000001</v>
      </c>
    </row>
    <row r="28" spans="1:14" x14ac:dyDescent="0.25">
      <c r="A28" s="5" t="s">
        <v>80</v>
      </c>
      <c r="B28" s="5" t="s">
        <v>7</v>
      </c>
      <c r="D28" s="6">
        <v>4903.75</v>
      </c>
      <c r="E28" s="6">
        <v>4903.75</v>
      </c>
      <c r="F28" s="6">
        <v>16751.43</v>
      </c>
      <c r="G28" s="5">
        <v>4.59</v>
      </c>
      <c r="H28" s="5">
        <v>3.976</v>
      </c>
      <c r="I28" s="5" t="s">
        <v>81</v>
      </c>
      <c r="J28" s="5" t="s">
        <v>82</v>
      </c>
      <c r="K28" s="5">
        <v>84335</v>
      </c>
      <c r="L28" s="7">
        <v>41507</v>
      </c>
      <c r="M28" s="8">
        <f t="shared" si="0"/>
        <v>9.1448000000000002E-2</v>
      </c>
      <c r="N28" s="8">
        <f>M28*16</f>
        <v>1.463168</v>
      </c>
    </row>
    <row r="29" spans="1:14" x14ac:dyDescent="0.25">
      <c r="A29" s="5" t="s">
        <v>70</v>
      </c>
      <c r="B29" s="5" t="s">
        <v>7</v>
      </c>
      <c r="D29" s="6">
        <v>2966.25</v>
      </c>
      <c r="E29" s="6">
        <v>2966.25</v>
      </c>
      <c r="F29" s="6">
        <v>12350</v>
      </c>
      <c r="G29" s="5">
        <v>3.12</v>
      </c>
      <c r="H29" s="5">
        <v>2.4289999999999998</v>
      </c>
      <c r="I29" s="5" t="s">
        <v>71</v>
      </c>
      <c r="J29" s="5" t="s">
        <v>72</v>
      </c>
      <c r="K29" s="5">
        <v>84738</v>
      </c>
      <c r="L29" s="7">
        <v>41620</v>
      </c>
      <c r="M29" s="8">
        <f t="shared" si="0"/>
        <v>5.5866999999999993E-2</v>
      </c>
      <c r="N29" s="8">
        <f>M29*12</f>
        <v>0.67040399999999989</v>
      </c>
    </row>
    <row r="30" spans="1:14" x14ac:dyDescent="0.25">
      <c r="A30" s="5" t="s">
        <v>83</v>
      </c>
      <c r="B30" s="5" t="s">
        <v>7</v>
      </c>
      <c r="D30" s="6">
        <v>5000</v>
      </c>
      <c r="E30" s="6">
        <v>5000</v>
      </c>
      <c r="F30" s="6">
        <v>27412</v>
      </c>
      <c r="G30" s="5">
        <v>5.25</v>
      </c>
      <c r="H30" s="5">
        <v>4.5369999999999999</v>
      </c>
      <c r="I30" s="5" t="s">
        <v>84</v>
      </c>
      <c r="J30" s="5" t="s">
        <v>85</v>
      </c>
      <c r="K30" s="5">
        <v>84057</v>
      </c>
      <c r="L30" s="7">
        <v>41576</v>
      </c>
      <c r="M30" s="8">
        <f t="shared" si="0"/>
        <v>9.3200000000000005E-2</v>
      </c>
      <c r="N30" s="8">
        <f>M30*14</f>
        <v>1.3048000000000002</v>
      </c>
    </row>
    <row r="31" spans="1:14" x14ac:dyDescent="0.25">
      <c r="A31" s="5" t="s">
        <v>86</v>
      </c>
      <c r="B31" s="5" t="s">
        <v>7</v>
      </c>
      <c r="D31" s="6">
        <v>1630</v>
      </c>
      <c r="E31" s="6">
        <v>1630</v>
      </c>
      <c r="F31" s="6">
        <v>7125</v>
      </c>
      <c r="G31" s="5">
        <v>1.5</v>
      </c>
      <c r="H31" s="5">
        <v>1.304</v>
      </c>
      <c r="I31" s="5" t="s">
        <v>13</v>
      </c>
      <c r="J31" s="5" t="s">
        <v>11</v>
      </c>
      <c r="K31" s="5">
        <v>84106</v>
      </c>
      <c r="L31" s="7">
        <v>41529</v>
      </c>
      <c r="M31" s="8">
        <f t="shared" si="0"/>
        <v>2.9992000000000001E-2</v>
      </c>
      <c r="N31" s="8">
        <f>M31*15</f>
        <v>0.44988</v>
      </c>
    </row>
    <row r="32" spans="1:14" x14ac:dyDescent="0.25">
      <c r="A32" s="5" t="s">
        <v>87</v>
      </c>
      <c r="B32" s="5" t="s">
        <v>7</v>
      </c>
      <c r="D32" s="6">
        <v>5000</v>
      </c>
      <c r="E32" s="6">
        <v>5000</v>
      </c>
      <c r="F32" s="6">
        <v>23425.22</v>
      </c>
      <c r="G32" s="5">
        <v>7.95</v>
      </c>
      <c r="H32" s="5">
        <v>5.7869999999999999</v>
      </c>
      <c r="I32" s="5" t="s">
        <v>30</v>
      </c>
      <c r="J32" s="5" t="s">
        <v>31</v>
      </c>
      <c r="K32" s="5">
        <v>84098</v>
      </c>
      <c r="L32" s="7">
        <v>41621</v>
      </c>
      <c r="M32" s="8">
        <f t="shared" si="0"/>
        <v>9.3200000000000005E-2</v>
      </c>
      <c r="N32" s="8">
        <f>M32*12</f>
        <v>1.1184000000000001</v>
      </c>
    </row>
    <row r="33" spans="1:14" x14ac:dyDescent="0.25">
      <c r="A33" s="5" t="s">
        <v>52</v>
      </c>
      <c r="B33" s="5" t="s">
        <v>7</v>
      </c>
      <c r="D33" s="6">
        <v>5000</v>
      </c>
      <c r="E33" s="6">
        <v>5000</v>
      </c>
      <c r="F33" s="6">
        <v>16000</v>
      </c>
      <c r="G33" s="5">
        <v>5.4</v>
      </c>
      <c r="H33" s="5">
        <v>4.3730000000000002</v>
      </c>
      <c r="I33" s="5" t="s">
        <v>53</v>
      </c>
      <c r="J33" s="5" t="s">
        <v>51</v>
      </c>
      <c r="K33" s="5">
        <v>84067</v>
      </c>
      <c r="L33" s="7">
        <v>41576</v>
      </c>
      <c r="M33" s="8">
        <f t="shared" si="0"/>
        <v>9.3200000000000005E-2</v>
      </c>
      <c r="N33" s="8">
        <f>M33*14</f>
        <v>1.3048000000000002</v>
      </c>
    </row>
    <row r="34" spans="1:14" x14ac:dyDescent="0.25">
      <c r="A34" s="5" t="s">
        <v>68</v>
      </c>
      <c r="B34" s="5" t="s">
        <v>7</v>
      </c>
      <c r="D34" s="6">
        <v>1801.25</v>
      </c>
      <c r="E34" s="6">
        <v>1801.25</v>
      </c>
      <c r="F34" s="6">
        <v>8450</v>
      </c>
      <c r="G34" s="5">
        <v>1.68</v>
      </c>
      <c r="H34" s="5">
        <v>1.4410000000000001</v>
      </c>
      <c r="I34" s="5" t="s">
        <v>21</v>
      </c>
      <c r="J34" s="5" t="s">
        <v>21</v>
      </c>
      <c r="K34" s="5">
        <v>84074</v>
      </c>
      <c r="L34" s="7">
        <v>41664</v>
      </c>
      <c r="M34" s="8">
        <f t="shared" ref="M34:M65" si="1">IF(H34&lt;4,H34*0.023,0.0932)</f>
        <v>3.3142999999999999E-2</v>
      </c>
      <c r="N34" s="8">
        <f>M34*11</f>
        <v>0.36457299999999998</v>
      </c>
    </row>
    <row r="35" spans="1:14" x14ac:dyDescent="0.25">
      <c r="A35" s="5" t="s">
        <v>90</v>
      </c>
      <c r="B35" s="5" t="s">
        <v>7</v>
      </c>
      <c r="D35" s="6">
        <v>5000</v>
      </c>
      <c r="E35" s="6">
        <v>5000</v>
      </c>
      <c r="F35" s="6">
        <v>20000</v>
      </c>
      <c r="G35" s="5">
        <v>5.72</v>
      </c>
      <c r="H35" s="5">
        <v>4.8259999999999996</v>
      </c>
      <c r="I35" s="5" t="s">
        <v>71</v>
      </c>
      <c r="J35" s="5" t="s">
        <v>72</v>
      </c>
      <c r="K35" s="5">
        <v>84738</v>
      </c>
      <c r="L35" s="7">
        <v>41424</v>
      </c>
      <c r="M35" s="8">
        <f t="shared" si="1"/>
        <v>9.3200000000000005E-2</v>
      </c>
      <c r="N35" s="8">
        <f>M35*19</f>
        <v>1.7708000000000002</v>
      </c>
    </row>
    <row r="36" spans="1:14" x14ac:dyDescent="0.25">
      <c r="A36" s="5" t="s">
        <v>91</v>
      </c>
      <c r="B36" s="5" t="s">
        <v>7</v>
      </c>
      <c r="D36" s="6">
        <v>5000</v>
      </c>
      <c r="E36" s="6">
        <v>5000</v>
      </c>
      <c r="F36" s="6">
        <v>21367.14</v>
      </c>
      <c r="G36" s="5">
        <v>6.75</v>
      </c>
      <c r="H36" s="5">
        <v>5.8979999999999997</v>
      </c>
      <c r="I36" s="5" t="s">
        <v>23</v>
      </c>
      <c r="J36" s="5" t="s">
        <v>24</v>
      </c>
      <c r="K36" s="5">
        <v>84720</v>
      </c>
      <c r="L36" s="7">
        <v>41450</v>
      </c>
      <c r="M36" s="8">
        <f t="shared" si="1"/>
        <v>9.3200000000000005E-2</v>
      </c>
      <c r="N36" s="8">
        <f>M36*18</f>
        <v>1.6776</v>
      </c>
    </row>
    <row r="37" spans="1:14" x14ac:dyDescent="0.25">
      <c r="A37" s="5" t="s">
        <v>93</v>
      </c>
      <c r="B37" s="5" t="s">
        <v>7</v>
      </c>
      <c r="D37" s="6">
        <v>5000</v>
      </c>
      <c r="E37" s="6">
        <v>5000</v>
      </c>
      <c r="F37" s="6">
        <v>8183</v>
      </c>
      <c r="G37" s="5">
        <v>5.56</v>
      </c>
      <c r="H37" s="5">
        <v>4.8280000000000003</v>
      </c>
      <c r="I37" s="5" t="s">
        <v>94</v>
      </c>
      <c r="J37" s="5" t="s">
        <v>51</v>
      </c>
      <c r="K37" s="5">
        <v>84414</v>
      </c>
      <c r="L37" s="7">
        <v>41682</v>
      </c>
      <c r="M37" s="8">
        <f t="shared" si="1"/>
        <v>9.3200000000000005E-2</v>
      </c>
      <c r="N37" s="8">
        <f>M37*10</f>
        <v>0.93200000000000005</v>
      </c>
    </row>
    <row r="38" spans="1:14" x14ac:dyDescent="0.25">
      <c r="A38" s="5" t="s">
        <v>95</v>
      </c>
      <c r="B38" s="5" t="s">
        <v>7</v>
      </c>
      <c r="D38" s="6">
        <v>5000</v>
      </c>
      <c r="E38" s="6">
        <v>5000</v>
      </c>
      <c r="F38" s="6">
        <v>25258</v>
      </c>
      <c r="G38" s="5">
        <v>4.8</v>
      </c>
      <c r="H38" s="5">
        <v>4.0410000000000004</v>
      </c>
      <c r="I38" s="5" t="s">
        <v>30</v>
      </c>
      <c r="J38" s="5" t="s">
        <v>85</v>
      </c>
      <c r="K38" s="5">
        <v>84098</v>
      </c>
      <c r="L38" s="7">
        <v>41689</v>
      </c>
      <c r="M38" s="8">
        <f t="shared" si="1"/>
        <v>9.3200000000000005E-2</v>
      </c>
      <c r="N38" s="8">
        <f>M38*10</f>
        <v>0.93200000000000005</v>
      </c>
    </row>
    <row r="39" spans="1:14" x14ac:dyDescent="0.25">
      <c r="A39" s="5" t="s">
        <v>103</v>
      </c>
      <c r="B39" s="5" t="s">
        <v>7</v>
      </c>
      <c r="D39" s="6">
        <v>2127.5</v>
      </c>
      <c r="E39" s="6">
        <v>2127.5</v>
      </c>
      <c r="F39" s="6">
        <v>7635.49</v>
      </c>
      <c r="G39" s="5">
        <v>2</v>
      </c>
      <c r="H39" s="5">
        <v>1.702</v>
      </c>
      <c r="I39" s="5" t="s">
        <v>13</v>
      </c>
      <c r="J39" s="5" t="s">
        <v>11</v>
      </c>
      <c r="K39" s="5">
        <v>84101</v>
      </c>
      <c r="L39" s="7">
        <v>41450</v>
      </c>
      <c r="M39" s="8">
        <f t="shared" si="1"/>
        <v>3.9146E-2</v>
      </c>
      <c r="N39" s="8">
        <f>M39*18</f>
        <v>0.70462800000000003</v>
      </c>
    </row>
    <row r="40" spans="1:14" x14ac:dyDescent="0.25">
      <c r="A40" s="5" t="s">
        <v>104</v>
      </c>
      <c r="B40" s="5" t="s">
        <v>7</v>
      </c>
      <c r="D40" s="6">
        <v>5000</v>
      </c>
      <c r="E40" s="6">
        <v>5000</v>
      </c>
      <c r="F40" s="6">
        <v>56494.43</v>
      </c>
      <c r="G40" s="5">
        <v>6.12</v>
      </c>
      <c r="H40" s="5">
        <v>4.9379999999999997</v>
      </c>
      <c r="I40" s="5" t="s">
        <v>105</v>
      </c>
      <c r="J40" s="5" t="s">
        <v>51</v>
      </c>
      <c r="K40" s="5">
        <v>84317</v>
      </c>
      <c r="L40" s="7">
        <v>41664</v>
      </c>
      <c r="M40" s="8">
        <f t="shared" si="1"/>
        <v>9.3200000000000005E-2</v>
      </c>
      <c r="N40" s="8">
        <f>M40*11</f>
        <v>1.0252000000000001</v>
      </c>
    </row>
    <row r="41" spans="1:14" x14ac:dyDescent="0.25">
      <c r="A41" s="5" t="s">
        <v>106</v>
      </c>
      <c r="B41" s="5" t="s">
        <v>7</v>
      </c>
      <c r="D41" s="6">
        <v>4915</v>
      </c>
      <c r="E41" s="6">
        <v>4915</v>
      </c>
      <c r="F41" s="6">
        <v>10594.94</v>
      </c>
      <c r="G41" s="5">
        <v>4.7</v>
      </c>
      <c r="H41" s="5">
        <v>3.9489999999999998</v>
      </c>
      <c r="I41" s="5" t="s">
        <v>107</v>
      </c>
      <c r="J41" s="5" t="s">
        <v>108</v>
      </c>
      <c r="K41" s="5">
        <v>84532</v>
      </c>
      <c r="L41" s="7">
        <v>41596</v>
      </c>
      <c r="M41" s="8">
        <f t="shared" si="1"/>
        <v>9.0826999999999991E-2</v>
      </c>
      <c r="N41" s="8">
        <f>M41*13</f>
        <v>1.1807509999999999</v>
      </c>
    </row>
    <row r="42" spans="1:14" x14ac:dyDescent="0.25">
      <c r="A42" s="5" t="s">
        <v>109</v>
      </c>
      <c r="B42" s="5" t="s">
        <v>7</v>
      </c>
      <c r="D42" s="6">
        <v>5000</v>
      </c>
      <c r="E42" s="6">
        <v>5000</v>
      </c>
      <c r="F42" s="6">
        <v>26944</v>
      </c>
      <c r="G42" s="5">
        <v>5.2</v>
      </c>
      <c r="H42" s="5">
        <v>4.117</v>
      </c>
      <c r="I42" s="5" t="s">
        <v>110</v>
      </c>
      <c r="J42" s="5" t="s">
        <v>31</v>
      </c>
      <c r="K42" s="5">
        <v>84098</v>
      </c>
      <c r="L42" s="7">
        <v>41480</v>
      </c>
      <c r="M42" s="8">
        <f t="shared" si="1"/>
        <v>9.3200000000000005E-2</v>
      </c>
      <c r="N42" s="8">
        <f>M42*17</f>
        <v>1.5844</v>
      </c>
    </row>
    <row r="43" spans="1:14" x14ac:dyDescent="0.25">
      <c r="A43" s="5" t="s">
        <v>111</v>
      </c>
      <c r="B43" s="5" t="s">
        <v>7</v>
      </c>
      <c r="D43" s="6">
        <v>3851.25</v>
      </c>
      <c r="E43" s="6">
        <v>3851.25</v>
      </c>
      <c r="F43" s="6">
        <v>13795</v>
      </c>
      <c r="G43" s="5">
        <v>3.71</v>
      </c>
      <c r="H43" s="5">
        <v>3.081</v>
      </c>
      <c r="I43" s="5" t="s">
        <v>30</v>
      </c>
      <c r="J43" s="5" t="s">
        <v>31</v>
      </c>
      <c r="K43" s="5">
        <v>84060</v>
      </c>
      <c r="L43" s="7">
        <v>41662</v>
      </c>
      <c r="M43" s="8">
        <f t="shared" si="1"/>
        <v>7.0862999999999995E-2</v>
      </c>
      <c r="N43" s="8">
        <f>M43*11</f>
        <v>0.77949299999999999</v>
      </c>
    </row>
    <row r="44" spans="1:14" x14ac:dyDescent="0.25">
      <c r="A44" s="5" t="s">
        <v>112</v>
      </c>
      <c r="B44" s="5" t="s">
        <v>7</v>
      </c>
      <c r="D44" s="6">
        <v>3736.25</v>
      </c>
      <c r="E44" s="6">
        <v>3736.25</v>
      </c>
      <c r="F44" s="6">
        <v>13809.02</v>
      </c>
      <c r="G44" s="5">
        <v>3.57</v>
      </c>
      <c r="H44" s="5">
        <v>3.056</v>
      </c>
      <c r="I44" s="5" t="s">
        <v>67</v>
      </c>
      <c r="J44" s="5" t="s">
        <v>11</v>
      </c>
      <c r="K44" s="5">
        <v>84065</v>
      </c>
      <c r="L44" s="7">
        <v>41450</v>
      </c>
      <c r="M44" s="8">
        <f t="shared" si="1"/>
        <v>7.0288000000000003E-2</v>
      </c>
      <c r="N44" s="8">
        <f>M44*18</f>
        <v>1.2651840000000001</v>
      </c>
    </row>
    <row r="45" spans="1:14" x14ac:dyDescent="0.25">
      <c r="A45" s="5" t="s">
        <v>113</v>
      </c>
      <c r="B45" s="5" t="s">
        <v>7</v>
      </c>
      <c r="D45" s="6">
        <v>5000</v>
      </c>
      <c r="E45" s="6">
        <v>5000</v>
      </c>
      <c r="F45" s="6">
        <v>23118.43</v>
      </c>
      <c r="G45" s="5">
        <v>6.75</v>
      </c>
      <c r="H45" s="5">
        <v>5.8819999999999997</v>
      </c>
      <c r="I45" s="5" t="s">
        <v>114</v>
      </c>
      <c r="J45" s="5" t="s">
        <v>85</v>
      </c>
      <c r="K45" s="5">
        <v>84004</v>
      </c>
      <c r="L45" s="7">
        <v>41670</v>
      </c>
      <c r="M45" s="8">
        <f t="shared" si="1"/>
        <v>9.3200000000000005E-2</v>
      </c>
      <c r="N45" s="8">
        <f>M45*11</f>
        <v>1.0252000000000001</v>
      </c>
    </row>
    <row r="46" spans="1:14" x14ac:dyDescent="0.25">
      <c r="A46" s="5" t="s">
        <v>116</v>
      </c>
      <c r="B46" s="5" t="s">
        <v>7</v>
      </c>
      <c r="D46" s="6">
        <v>3448.75</v>
      </c>
      <c r="E46" s="6">
        <v>3448.75</v>
      </c>
      <c r="F46" s="6">
        <v>16275</v>
      </c>
      <c r="G46" s="5">
        <v>3.4449999999999998</v>
      </c>
      <c r="H46" s="5">
        <v>2.7589999999999999</v>
      </c>
      <c r="I46" s="5" t="s">
        <v>13</v>
      </c>
      <c r="J46" s="5" t="s">
        <v>11</v>
      </c>
      <c r="K46" s="5">
        <v>84116</v>
      </c>
      <c r="L46" s="7">
        <v>41593</v>
      </c>
      <c r="M46" s="8">
        <f t="shared" si="1"/>
        <v>6.3457E-2</v>
      </c>
      <c r="N46" s="8">
        <f>M46*13</f>
        <v>0.82494100000000004</v>
      </c>
    </row>
    <row r="47" spans="1:14" x14ac:dyDescent="0.25">
      <c r="A47" s="5" t="s">
        <v>117</v>
      </c>
      <c r="B47" s="5" t="s">
        <v>7</v>
      </c>
      <c r="D47" s="6">
        <v>5000</v>
      </c>
      <c r="E47" s="6">
        <v>5000</v>
      </c>
      <c r="F47" s="6">
        <v>16004.8</v>
      </c>
      <c r="G47" s="5">
        <v>4.8449999999999998</v>
      </c>
      <c r="H47" s="5">
        <v>4.0039999999999996</v>
      </c>
      <c r="I47" s="5" t="s">
        <v>118</v>
      </c>
      <c r="J47" s="5" t="s">
        <v>66</v>
      </c>
      <c r="K47" s="5">
        <v>84054</v>
      </c>
      <c r="L47" s="7">
        <v>41480</v>
      </c>
      <c r="M47" s="8">
        <f t="shared" si="1"/>
        <v>9.3200000000000005E-2</v>
      </c>
      <c r="N47" s="8">
        <f>M47*17</f>
        <v>1.5844</v>
      </c>
    </row>
    <row r="48" spans="1:14" x14ac:dyDescent="0.25">
      <c r="A48" s="5" t="s">
        <v>119</v>
      </c>
      <c r="B48" s="5" t="s">
        <v>7</v>
      </c>
      <c r="D48" s="6">
        <v>766.25</v>
      </c>
      <c r="E48" s="6">
        <v>766.25</v>
      </c>
      <c r="F48" s="6">
        <v>4206</v>
      </c>
      <c r="G48" s="5">
        <v>0.75</v>
      </c>
      <c r="H48" s="5">
        <v>0.61299999999999999</v>
      </c>
      <c r="I48" s="5" t="s">
        <v>120</v>
      </c>
      <c r="J48" s="5" t="s">
        <v>11</v>
      </c>
      <c r="K48" s="5">
        <v>84118</v>
      </c>
      <c r="L48" s="7">
        <v>41662</v>
      </c>
      <c r="M48" s="8">
        <f t="shared" si="1"/>
        <v>1.4098999999999999E-2</v>
      </c>
      <c r="N48" s="8">
        <f>M48*11</f>
        <v>0.15508899999999998</v>
      </c>
    </row>
    <row r="49" spans="1:14" x14ac:dyDescent="0.25">
      <c r="A49" s="5" t="s">
        <v>121</v>
      </c>
      <c r="B49" s="5" t="s">
        <v>7</v>
      </c>
      <c r="D49" s="6">
        <v>758.75</v>
      </c>
      <c r="E49" s="6">
        <v>758.75</v>
      </c>
      <c r="F49" s="6">
        <v>4206</v>
      </c>
      <c r="G49" s="5">
        <v>0.75</v>
      </c>
      <c r="H49" s="5">
        <v>0.60699999999999998</v>
      </c>
      <c r="I49" s="5" t="s">
        <v>120</v>
      </c>
      <c r="J49" s="5" t="s">
        <v>11</v>
      </c>
      <c r="K49" s="5">
        <v>84118</v>
      </c>
      <c r="L49" s="7">
        <v>41662</v>
      </c>
      <c r="M49" s="8">
        <f t="shared" si="1"/>
        <v>1.3960999999999999E-2</v>
      </c>
      <c r="N49" s="8">
        <f>M49*11</f>
        <v>0.15357099999999999</v>
      </c>
    </row>
    <row r="50" spans="1:14" x14ac:dyDescent="0.25">
      <c r="A50" s="5" t="s">
        <v>122</v>
      </c>
      <c r="B50" s="5" t="s">
        <v>7</v>
      </c>
      <c r="D50" s="6">
        <v>5000</v>
      </c>
      <c r="E50" s="6">
        <v>5000</v>
      </c>
      <c r="F50" s="6">
        <v>18564</v>
      </c>
      <c r="G50" s="5">
        <v>5.0999999999999996</v>
      </c>
      <c r="H50" s="5">
        <v>4.2450000000000001</v>
      </c>
      <c r="I50" s="5" t="s">
        <v>71</v>
      </c>
      <c r="J50" s="5" t="s">
        <v>72</v>
      </c>
      <c r="K50" s="5">
        <v>84738</v>
      </c>
      <c r="L50" s="7">
        <v>41682</v>
      </c>
      <c r="M50" s="8">
        <f t="shared" si="1"/>
        <v>9.3200000000000005E-2</v>
      </c>
      <c r="N50" s="8">
        <f>M50*10</f>
        <v>0.93200000000000005</v>
      </c>
    </row>
    <row r="51" spans="1:14" x14ac:dyDescent="0.25">
      <c r="A51" s="5" t="s">
        <v>123</v>
      </c>
      <c r="B51" s="5" t="s">
        <v>7</v>
      </c>
      <c r="D51" s="6">
        <v>5000</v>
      </c>
      <c r="E51" s="6">
        <v>5000</v>
      </c>
      <c r="F51" s="6">
        <v>11748.5</v>
      </c>
      <c r="G51" s="5">
        <v>5.1449999999999996</v>
      </c>
      <c r="H51" s="5">
        <v>4.46</v>
      </c>
      <c r="I51" s="5" t="s">
        <v>124</v>
      </c>
      <c r="J51" s="5" t="s">
        <v>66</v>
      </c>
      <c r="K51" s="5">
        <v>84025</v>
      </c>
      <c r="L51" s="7">
        <v>41536</v>
      </c>
      <c r="M51" s="8">
        <f t="shared" si="1"/>
        <v>9.3200000000000005E-2</v>
      </c>
      <c r="N51" s="8">
        <f>M51*15</f>
        <v>1.3980000000000001</v>
      </c>
    </row>
    <row r="52" spans="1:14" x14ac:dyDescent="0.25">
      <c r="A52" s="5" t="s">
        <v>125</v>
      </c>
      <c r="B52" s="5" t="s">
        <v>7</v>
      </c>
      <c r="D52" s="6">
        <v>5000</v>
      </c>
      <c r="E52" s="6">
        <v>5000</v>
      </c>
      <c r="F52" s="6">
        <v>16685</v>
      </c>
      <c r="G52" s="5">
        <v>4.68</v>
      </c>
      <c r="H52" s="5">
        <v>4.0430000000000001</v>
      </c>
      <c r="I52" s="5" t="s">
        <v>126</v>
      </c>
      <c r="J52" s="5" t="s">
        <v>11</v>
      </c>
      <c r="K52" s="5">
        <v>84020</v>
      </c>
      <c r="L52" s="7">
        <v>41480</v>
      </c>
      <c r="M52" s="8">
        <f t="shared" si="1"/>
        <v>9.3200000000000005E-2</v>
      </c>
      <c r="N52" s="8">
        <f>M52*17</f>
        <v>1.5844</v>
      </c>
    </row>
    <row r="53" spans="1:14" x14ac:dyDescent="0.25">
      <c r="A53" s="5" t="s">
        <v>129</v>
      </c>
      <c r="B53" s="5" t="s">
        <v>7</v>
      </c>
      <c r="D53" s="6">
        <v>5000</v>
      </c>
      <c r="E53" s="6">
        <v>5000</v>
      </c>
      <c r="F53" s="6">
        <v>17377.22</v>
      </c>
      <c r="G53" s="5">
        <v>5.0999999999999996</v>
      </c>
      <c r="H53" s="5">
        <v>4.1790000000000003</v>
      </c>
      <c r="I53" s="5" t="s">
        <v>130</v>
      </c>
      <c r="J53" s="5" t="s">
        <v>11</v>
      </c>
      <c r="K53" s="5">
        <v>84121</v>
      </c>
      <c r="L53" s="7">
        <v>41500</v>
      </c>
      <c r="M53" s="8">
        <f t="shared" si="1"/>
        <v>9.3200000000000005E-2</v>
      </c>
      <c r="N53" s="8">
        <f>M53*16</f>
        <v>1.4912000000000001</v>
      </c>
    </row>
    <row r="54" spans="1:14" x14ac:dyDescent="0.25">
      <c r="A54" s="5" t="s">
        <v>131</v>
      </c>
      <c r="B54" s="5" t="s">
        <v>7</v>
      </c>
      <c r="D54" s="6">
        <v>1492.5</v>
      </c>
      <c r="E54" s="6">
        <v>1492.5</v>
      </c>
      <c r="F54" s="6">
        <v>7649</v>
      </c>
      <c r="G54" s="5">
        <v>1.5</v>
      </c>
      <c r="H54" s="5">
        <v>1.194</v>
      </c>
      <c r="I54" s="5" t="s">
        <v>67</v>
      </c>
      <c r="J54" s="5" t="s">
        <v>11</v>
      </c>
      <c r="K54" s="5">
        <v>84095</v>
      </c>
      <c r="L54" s="7">
        <v>41662</v>
      </c>
      <c r="M54" s="8">
        <f t="shared" si="1"/>
        <v>2.7461999999999997E-2</v>
      </c>
      <c r="N54" s="8">
        <f>M54*11</f>
        <v>0.30208199999999996</v>
      </c>
    </row>
    <row r="55" spans="1:14" x14ac:dyDescent="0.25">
      <c r="A55" s="5" t="s">
        <v>133</v>
      </c>
      <c r="B55" s="5" t="s">
        <v>7</v>
      </c>
      <c r="D55" s="6">
        <v>5000</v>
      </c>
      <c r="E55" s="6">
        <v>5000</v>
      </c>
      <c r="F55" s="6">
        <v>30331</v>
      </c>
      <c r="G55" s="5">
        <v>6.75</v>
      </c>
      <c r="H55" s="5">
        <v>4.7009999999999996</v>
      </c>
      <c r="I55" s="5" t="s">
        <v>134</v>
      </c>
      <c r="J55" s="5" t="s">
        <v>85</v>
      </c>
      <c r="K55" s="5">
        <v>84655</v>
      </c>
      <c r="L55" s="7">
        <v>41425</v>
      </c>
      <c r="M55" s="8">
        <f t="shared" si="1"/>
        <v>9.3200000000000005E-2</v>
      </c>
      <c r="N55" s="8">
        <f>M55*19</f>
        <v>1.7708000000000002</v>
      </c>
    </row>
    <row r="56" spans="1:14" x14ac:dyDescent="0.25">
      <c r="A56" s="5" t="s">
        <v>137</v>
      </c>
      <c r="B56" s="5" t="s">
        <v>7</v>
      </c>
      <c r="D56" s="6">
        <v>1600</v>
      </c>
      <c r="E56" s="6">
        <v>1600</v>
      </c>
      <c r="F56" s="6">
        <v>7649</v>
      </c>
      <c r="G56" s="5">
        <v>1.5</v>
      </c>
      <c r="H56" s="5">
        <v>1.28</v>
      </c>
      <c r="I56" s="5" t="s">
        <v>67</v>
      </c>
      <c r="J56" s="5" t="s">
        <v>11</v>
      </c>
      <c r="K56" s="5">
        <v>84095</v>
      </c>
      <c r="L56" s="7">
        <v>41662</v>
      </c>
      <c r="M56" s="8">
        <f t="shared" si="1"/>
        <v>2.9440000000000001E-2</v>
      </c>
      <c r="N56" s="8">
        <f>M56*11</f>
        <v>0.32384000000000002</v>
      </c>
    </row>
    <row r="57" spans="1:14" x14ac:dyDescent="0.25">
      <c r="A57" s="5" t="s">
        <v>136</v>
      </c>
      <c r="B57" s="5" t="s">
        <v>7</v>
      </c>
      <c r="D57" s="6">
        <v>5000</v>
      </c>
      <c r="E57" s="6">
        <v>5000</v>
      </c>
      <c r="F57" s="6">
        <v>17035.57</v>
      </c>
      <c r="G57" s="5">
        <v>5.0350000000000001</v>
      </c>
      <c r="H57" s="5">
        <v>4.282</v>
      </c>
      <c r="I57" s="5" t="s">
        <v>35</v>
      </c>
      <c r="J57" s="5" t="s">
        <v>11</v>
      </c>
      <c r="K57" s="5">
        <v>84092</v>
      </c>
      <c r="L57" s="7">
        <v>41593</v>
      </c>
      <c r="M57" s="8">
        <f t="shared" si="1"/>
        <v>9.3200000000000005E-2</v>
      </c>
      <c r="N57" s="8">
        <f>M57*13</f>
        <v>1.2116</v>
      </c>
    </row>
    <row r="58" spans="1:14" x14ac:dyDescent="0.25">
      <c r="A58" s="5" t="s">
        <v>132</v>
      </c>
      <c r="B58" s="5" t="s">
        <v>7</v>
      </c>
      <c r="D58" s="6">
        <v>5000</v>
      </c>
      <c r="E58" s="6">
        <v>5000</v>
      </c>
      <c r="F58" s="6">
        <v>35225.440000000002</v>
      </c>
      <c r="G58" s="5">
        <v>8.1</v>
      </c>
      <c r="H58" s="5">
        <v>6.9809999999999999</v>
      </c>
      <c r="I58" s="5" t="s">
        <v>79</v>
      </c>
      <c r="J58" s="5" t="s">
        <v>21</v>
      </c>
      <c r="K58" s="5">
        <v>84074</v>
      </c>
      <c r="L58" s="7">
        <v>41716</v>
      </c>
      <c r="M58" s="8">
        <f t="shared" si="1"/>
        <v>9.3200000000000005E-2</v>
      </c>
      <c r="N58" s="8">
        <f>M58*9</f>
        <v>0.83879999999999999</v>
      </c>
    </row>
    <row r="59" spans="1:14" x14ac:dyDescent="0.25">
      <c r="A59" s="5" t="s">
        <v>138</v>
      </c>
      <c r="B59" s="5" t="s">
        <v>7</v>
      </c>
      <c r="D59" s="6">
        <v>2383.75</v>
      </c>
      <c r="E59" s="6">
        <v>2383.75</v>
      </c>
      <c r="F59" s="6">
        <v>9960.42</v>
      </c>
      <c r="G59" s="5">
        <v>2.65</v>
      </c>
      <c r="H59" s="5">
        <v>2.1989999999999998</v>
      </c>
      <c r="I59" s="5" t="s">
        <v>13</v>
      </c>
      <c r="J59" s="5" t="s">
        <v>11</v>
      </c>
      <c r="K59" s="5">
        <v>84103</v>
      </c>
      <c r="L59" s="7">
        <v>41729</v>
      </c>
      <c r="M59" s="8">
        <f t="shared" si="1"/>
        <v>5.0576999999999997E-2</v>
      </c>
      <c r="N59" s="8">
        <f>M59*9</f>
        <v>0.45519299999999996</v>
      </c>
    </row>
    <row r="60" spans="1:14" x14ac:dyDescent="0.25">
      <c r="A60" s="5" t="s">
        <v>139</v>
      </c>
      <c r="B60" s="5" t="s">
        <v>7</v>
      </c>
      <c r="D60" s="6">
        <v>2773.75</v>
      </c>
      <c r="E60" s="6">
        <v>2773.75</v>
      </c>
      <c r="F60" s="6">
        <v>14250</v>
      </c>
      <c r="G60" s="5">
        <v>3</v>
      </c>
      <c r="H60" s="5">
        <v>2.2189999999999999</v>
      </c>
      <c r="I60" s="5" t="s">
        <v>13</v>
      </c>
      <c r="J60" s="5" t="s">
        <v>11</v>
      </c>
      <c r="K60" s="5">
        <v>84105</v>
      </c>
      <c r="L60" s="7">
        <v>41540</v>
      </c>
      <c r="M60" s="8">
        <f t="shared" si="1"/>
        <v>5.1036999999999999E-2</v>
      </c>
      <c r="N60" s="8">
        <f>M60*15</f>
        <v>0.76555499999999999</v>
      </c>
    </row>
    <row r="61" spans="1:14" x14ac:dyDescent="0.25">
      <c r="A61" s="5" t="s">
        <v>140</v>
      </c>
      <c r="B61" s="5" t="s">
        <v>7</v>
      </c>
      <c r="D61" s="6">
        <v>3015</v>
      </c>
      <c r="E61" s="6">
        <v>3015</v>
      </c>
      <c r="F61" s="6">
        <v>11908.92</v>
      </c>
      <c r="G61" s="5">
        <v>2.94</v>
      </c>
      <c r="H61" s="5">
        <v>2.4569999999999999</v>
      </c>
      <c r="I61" s="5" t="s">
        <v>50</v>
      </c>
      <c r="J61" s="5" t="s">
        <v>51</v>
      </c>
      <c r="K61" s="5">
        <v>84405</v>
      </c>
      <c r="L61" s="7">
        <v>41529</v>
      </c>
      <c r="M61" s="8">
        <f t="shared" si="1"/>
        <v>5.6510999999999999E-2</v>
      </c>
      <c r="N61" s="8">
        <f>M61*15</f>
        <v>0.847665</v>
      </c>
    </row>
    <row r="62" spans="1:14" x14ac:dyDescent="0.25">
      <c r="A62" s="5" t="s">
        <v>141</v>
      </c>
      <c r="B62" s="5" t="s">
        <v>7</v>
      </c>
      <c r="D62" s="6">
        <v>3117.5</v>
      </c>
      <c r="E62" s="6">
        <v>3117.5</v>
      </c>
      <c r="F62" s="6">
        <v>15033.06</v>
      </c>
      <c r="G62" s="5">
        <v>3.5</v>
      </c>
      <c r="H62" s="5">
        <v>2.4940000000000002</v>
      </c>
      <c r="I62" s="5" t="s">
        <v>50</v>
      </c>
      <c r="J62" s="5" t="s">
        <v>51</v>
      </c>
      <c r="K62" s="5">
        <v>84403</v>
      </c>
      <c r="L62" s="7">
        <v>41535</v>
      </c>
      <c r="M62" s="8">
        <f t="shared" si="1"/>
        <v>5.7362000000000003E-2</v>
      </c>
      <c r="N62" s="8">
        <f>M62*15</f>
        <v>0.86043000000000003</v>
      </c>
    </row>
    <row r="63" spans="1:14" x14ac:dyDescent="0.25">
      <c r="A63" s="5" t="s">
        <v>143</v>
      </c>
      <c r="B63" s="5" t="s">
        <v>7</v>
      </c>
      <c r="D63" s="6">
        <v>5000</v>
      </c>
      <c r="E63" s="6">
        <v>5000</v>
      </c>
      <c r="F63" s="6">
        <v>25000</v>
      </c>
      <c r="G63" s="5">
        <v>4.7</v>
      </c>
      <c r="H63" s="5">
        <v>4.101</v>
      </c>
      <c r="I63" s="5" t="s">
        <v>107</v>
      </c>
      <c r="J63" s="5" t="s">
        <v>108</v>
      </c>
      <c r="K63" s="5">
        <v>84532</v>
      </c>
      <c r="L63" s="7">
        <v>41549</v>
      </c>
      <c r="M63" s="8">
        <f t="shared" si="1"/>
        <v>9.3200000000000005E-2</v>
      </c>
      <c r="N63" s="8">
        <f>M63*14</f>
        <v>1.3048000000000002</v>
      </c>
    </row>
    <row r="64" spans="1:14" x14ac:dyDescent="0.25">
      <c r="A64" s="5" t="s">
        <v>144</v>
      </c>
      <c r="B64" s="5" t="s">
        <v>7</v>
      </c>
      <c r="D64" s="6">
        <v>5000</v>
      </c>
      <c r="E64" s="6">
        <v>5000</v>
      </c>
      <c r="F64" s="6">
        <v>20593</v>
      </c>
      <c r="G64" s="5">
        <v>5.0999999999999996</v>
      </c>
      <c r="H64" s="5">
        <v>4.3170000000000002</v>
      </c>
      <c r="I64" s="5" t="s">
        <v>71</v>
      </c>
      <c r="J64" s="5" t="s">
        <v>72</v>
      </c>
      <c r="K64" s="5">
        <v>84738</v>
      </c>
      <c r="L64" s="7">
        <v>41746</v>
      </c>
      <c r="M64" s="8">
        <f t="shared" si="1"/>
        <v>9.3200000000000005E-2</v>
      </c>
      <c r="N64" s="8">
        <f>M64*8</f>
        <v>0.74560000000000004</v>
      </c>
    </row>
    <row r="65" spans="1:14" x14ac:dyDescent="0.25">
      <c r="A65" s="5" t="s">
        <v>149</v>
      </c>
      <c r="B65" s="5" t="s">
        <v>7</v>
      </c>
      <c r="D65" s="6">
        <v>4222.5</v>
      </c>
      <c r="E65" s="6">
        <v>4222.5</v>
      </c>
      <c r="F65" s="6">
        <v>17060</v>
      </c>
      <c r="G65" s="5">
        <v>4</v>
      </c>
      <c r="H65" s="5">
        <v>3.3780000000000001</v>
      </c>
      <c r="I65" s="5" t="s">
        <v>150</v>
      </c>
      <c r="J65" s="5" t="s">
        <v>31</v>
      </c>
      <c r="K65" s="5">
        <v>84036</v>
      </c>
      <c r="L65" s="7">
        <v>41703</v>
      </c>
      <c r="M65" s="8">
        <f t="shared" si="1"/>
        <v>7.7693999999999999E-2</v>
      </c>
      <c r="N65" s="8">
        <f>M65*9</f>
        <v>0.69924600000000003</v>
      </c>
    </row>
    <row r="66" spans="1:14" x14ac:dyDescent="0.25">
      <c r="A66" s="5" t="s">
        <v>151</v>
      </c>
      <c r="B66" s="5" t="s">
        <v>7</v>
      </c>
      <c r="D66" s="6">
        <v>1633.75</v>
      </c>
      <c r="E66" s="6">
        <v>1633.75</v>
      </c>
      <c r="F66" s="6">
        <v>7649</v>
      </c>
      <c r="G66" s="5">
        <v>1.5</v>
      </c>
      <c r="H66" s="5">
        <v>1.3069999999999999</v>
      </c>
      <c r="I66" s="5" t="s">
        <v>67</v>
      </c>
      <c r="J66" s="5" t="s">
        <v>11</v>
      </c>
      <c r="K66" s="5">
        <v>84095</v>
      </c>
      <c r="L66" s="7">
        <v>41662</v>
      </c>
      <c r="M66" s="8">
        <f t="shared" ref="M66:M97" si="2">IF(H66&lt;4,H66*0.023,0.0932)</f>
        <v>3.0060999999999997E-2</v>
      </c>
      <c r="N66" s="8">
        <f>M66*11</f>
        <v>0.33067099999999999</v>
      </c>
    </row>
    <row r="67" spans="1:14" x14ac:dyDescent="0.25">
      <c r="A67" s="5" t="s">
        <v>152</v>
      </c>
      <c r="B67" s="5" t="s">
        <v>7</v>
      </c>
      <c r="D67" s="6">
        <v>4766.25</v>
      </c>
      <c r="E67" s="6">
        <v>4766.25</v>
      </c>
      <c r="F67" s="6">
        <v>27655</v>
      </c>
      <c r="G67" s="5">
        <v>5</v>
      </c>
      <c r="H67" s="5">
        <v>3.8130000000000002</v>
      </c>
      <c r="I67" s="5" t="s">
        <v>13</v>
      </c>
      <c r="J67" s="5" t="s">
        <v>11</v>
      </c>
      <c r="K67" s="5">
        <v>84124</v>
      </c>
      <c r="L67" s="7">
        <v>41501</v>
      </c>
      <c r="M67" s="8">
        <f t="shared" si="2"/>
        <v>8.7698999999999999E-2</v>
      </c>
      <c r="N67" s="8">
        <f>M67*16</f>
        <v>1.403184</v>
      </c>
    </row>
    <row r="68" spans="1:14" x14ac:dyDescent="0.25">
      <c r="A68" s="5" t="s">
        <v>153</v>
      </c>
      <c r="B68" s="5" t="s">
        <v>7</v>
      </c>
      <c r="D68" s="6">
        <v>1662.5</v>
      </c>
      <c r="E68" s="6">
        <v>1662.5</v>
      </c>
      <c r="F68" s="6">
        <v>7649</v>
      </c>
      <c r="G68" s="5">
        <v>1.53</v>
      </c>
      <c r="H68" s="5">
        <v>1.33</v>
      </c>
      <c r="I68" s="5" t="s">
        <v>67</v>
      </c>
      <c r="J68" s="5" t="s">
        <v>11</v>
      </c>
      <c r="K68" s="5">
        <v>84095</v>
      </c>
      <c r="L68" s="7">
        <v>41662</v>
      </c>
      <c r="M68" s="8">
        <f t="shared" si="2"/>
        <v>3.0590000000000003E-2</v>
      </c>
      <c r="N68" s="8">
        <f t="shared" ref="N68:N78" si="3">M68*11</f>
        <v>0.33649000000000001</v>
      </c>
    </row>
    <row r="69" spans="1:14" x14ac:dyDescent="0.25">
      <c r="A69" s="5" t="s">
        <v>155</v>
      </c>
      <c r="B69" s="5" t="s">
        <v>7</v>
      </c>
      <c r="D69" s="6">
        <v>1982.5</v>
      </c>
      <c r="E69" s="6">
        <v>1982.5</v>
      </c>
      <c r="F69" s="6">
        <v>8860</v>
      </c>
      <c r="G69" s="5">
        <v>1.96</v>
      </c>
      <c r="H69" s="5">
        <v>1.5860000000000001</v>
      </c>
      <c r="I69" s="5" t="s">
        <v>67</v>
      </c>
      <c r="J69" s="5" t="s">
        <v>11</v>
      </c>
      <c r="K69" s="5">
        <v>84095</v>
      </c>
      <c r="L69" s="7">
        <v>41662</v>
      </c>
      <c r="M69" s="8">
        <f t="shared" si="2"/>
        <v>3.6478000000000003E-2</v>
      </c>
      <c r="N69" s="8">
        <f t="shared" si="3"/>
        <v>0.40125800000000006</v>
      </c>
    </row>
    <row r="70" spans="1:14" x14ac:dyDescent="0.25">
      <c r="A70" s="5" t="s">
        <v>157</v>
      </c>
      <c r="B70" s="5" t="s">
        <v>7</v>
      </c>
      <c r="D70" s="6">
        <v>1982.5</v>
      </c>
      <c r="E70" s="6">
        <v>1982.5</v>
      </c>
      <c r="F70" s="6">
        <v>8860</v>
      </c>
      <c r="G70" s="5">
        <v>2</v>
      </c>
      <c r="H70" s="5">
        <v>1.6759999999999999</v>
      </c>
      <c r="I70" s="5" t="s">
        <v>67</v>
      </c>
      <c r="J70" s="5" t="s">
        <v>11</v>
      </c>
      <c r="K70" s="5">
        <v>84095</v>
      </c>
      <c r="L70" s="7">
        <v>41662</v>
      </c>
      <c r="M70" s="8">
        <f t="shared" si="2"/>
        <v>3.8547999999999999E-2</v>
      </c>
      <c r="N70" s="8">
        <f t="shared" si="3"/>
        <v>0.42402799999999996</v>
      </c>
    </row>
    <row r="71" spans="1:14" x14ac:dyDescent="0.25">
      <c r="A71" s="5" t="s">
        <v>158</v>
      </c>
      <c r="B71" s="5" t="s">
        <v>7</v>
      </c>
      <c r="D71" s="6">
        <v>1982.5</v>
      </c>
      <c r="E71" s="6">
        <v>1982.5</v>
      </c>
      <c r="F71" s="6">
        <v>8860</v>
      </c>
      <c r="G71" s="5">
        <v>2</v>
      </c>
      <c r="H71" s="5">
        <v>1.6759999999999999</v>
      </c>
      <c r="I71" s="5" t="s">
        <v>67</v>
      </c>
      <c r="J71" s="5" t="s">
        <v>11</v>
      </c>
      <c r="K71" s="5">
        <v>84095</v>
      </c>
      <c r="L71" s="7">
        <v>41662</v>
      </c>
      <c r="M71" s="8">
        <f t="shared" si="2"/>
        <v>3.8547999999999999E-2</v>
      </c>
      <c r="N71" s="8">
        <f t="shared" si="3"/>
        <v>0.42402799999999996</v>
      </c>
    </row>
    <row r="72" spans="1:14" x14ac:dyDescent="0.25">
      <c r="A72" s="5" t="s">
        <v>159</v>
      </c>
      <c r="B72" s="5" t="s">
        <v>7</v>
      </c>
      <c r="D72" s="6">
        <v>766.25</v>
      </c>
      <c r="E72" s="6">
        <v>766.25</v>
      </c>
      <c r="F72" s="6">
        <v>3454</v>
      </c>
      <c r="G72" s="5">
        <v>0.73499999999999999</v>
      </c>
      <c r="H72" s="5">
        <v>0.61299999999999999</v>
      </c>
      <c r="I72" s="5" t="s">
        <v>38</v>
      </c>
      <c r="J72" s="5" t="s">
        <v>11</v>
      </c>
      <c r="K72" s="5">
        <v>84096</v>
      </c>
      <c r="L72" s="7">
        <v>41662</v>
      </c>
      <c r="M72" s="8">
        <f t="shared" si="2"/>
        <v>1.4098999999999999E-2</v>
      </c>
      <c r="N72" s="8">
        <f t="shared" si="3"/>
        <v>0.15508899999999998</v>
      </c>
    </row>
    <row r="73" spans="1:14" x14ac:dyDescent="0.25">
      <c r="A73" s="5" t="s">
        <v>160</v>
      </c>
      <c r="B73" s="5" t="s">
        <v>7</v>
      </c>
      <c r="D73" s="6">
        <v>756.25</v>
      </c>
      <c r="E73" s="6">
        <v>756.25</v>
      </c>
      <c r="F73" s="6">
        <v>3454</v>
      </c>
      <c r="G73" s="5">
        <v>0.73499999999999999</v>
      </c>
      <c r="H73" s="5">
        <v>0.60499999999999998</v>
      </c>
      <c r="I73" s="5" t="s">
        <v>38</v>
      </c>
      <c r="J73" s="5" t="s">
        <v>11</v>
      </c>
      <c r="K73" s="5">
        <v>84096</v>
      </c>
      <c r="L73" s="7">
        <v>41662</v>
      </c>
      <c r="M73" s="8">
        <f t="shared" si="2"/>
        <v>1.3914999999999999E-2</v>
      </c>
      <c r="N73" s="8">
        <f t="shared" si="3"/>
        <v>0.15306499999999998</v>
      </c>
    </row>
    <row r="74" spans="1:14" x14ac:dyDescent="0.25">
      <c r="A74" s="5" t="s">
        <v>161</v>
      </c>
      <c r="B74" s="5" t="s">
        <v>7</v>
      </c>
      <c r="D74" s="6">
        <v>772.5</v>
      </c>
      <c r="E74" s="6">
        <v>772.5</v>
      </c>
      <c r="F74" s="6">
        <v>3454</v>
      </c>
      <c r="G74" s="5">
        <v>0.75</v>
      </c>
      <c r="H74" s="5">
        <v>0.65400000000000003</v>
      </c>
      <c r="I74" s="5" t="s">
        <v>38</v>
      </c>
      <c r="J74" s="5" t="s">
        <v>11</v>
      </c>
      <c r="K74" s="5">
        <v>84096</v>
      </c>
      <c r="L74" s="7">
        <v>41662</v>
      </c>
      <c r="M74" s="8">
        <f t="shared" si="2"/>
        <v>1.5042E-2</v>
      </c>
      <c r="N74" s="8">
        <f t="shared" si="3"/>
        <v>0.165462</v>
      </c>
    </row>
    <row r="75" spans="1:14" x14ac:dyDescent="0.25">
      <c r="A75" s="5" t="s">
        <v>162</v>
      </c>
      <c r="B75" s="5" t="s">
        <v>7</v>
      </c>
      <c r="D75" s="6">
        <v>772.5</v>
      </c>
      <c r="E75" s="6">
        <v>772.5</v>
      </c>
      <c r="F75" s="6">
        <v>3454</v>
      </c>
      <c r="G75" s="5">
        <v>0.75</v>
      </c>
      <c r="H75" s="5">
        <v>0.63700000000000001</v>
      </c>
      <c r="I75" s="5" t="s">
        <v>38</v>
      </c>
      <c r="J75" s="5" t="s">
        <v>11</v>
      </c>
      <c r="K75" s="5">
        <v>84096</v>
      </c>
      <c r="L75" s="7">
        <v>41662</v>
      </c>
      <c r="M75" s="8">
        <f t="shared" si="2"/>
        <v>1.4651000000000001E-2</v>
      </c>
      <c r="N75" s="8">
        <f t="shared" si="3"/>
        <v>0.161161</v>
      </c>
    </row>
    <row r="76" spans="1:14" x14ac:dyDescent="0.25">
      <c r="A76" s="5" t="s">
        <v>163</v>
      </c>
      <c r="B76" s="5" t="s">
        <v>7</v>
      </c>
      <c r="D76" s="6">
        <v>772.5</v>
      </c>
      <c r="E76" s="6">
        <v>772.5</v>
      </c>
      <c r="F76" s="6">
        <v>3454</v>
      </c>
      <c r="G76" s="5">
        <v>0.75</v>
      </c>
      <c r="H76" s="5">
        <v>0.63700000000000001</v>
      </c>
      <c r="I76" s="5" t="s">
        <v>38</v>
      </c>
      <c r="J76" s="5" t="s">
        <v>11</v>
      </c>
      <c r="K76" s="5">
        <v>84096</v>
      </c>
      <c r="L76" s="7">
        <v>41662</v>
      </c>
      <c r="M76" s="8">
        <f t="shared" si="2"/>
        <v>1.4651000000000001E-2</v>
      </c>
      <c r="N76" s="8">
        <f t="shared" si="3"/>
        <v>0.161161</v>
      </c>
    </row>
    <row r="77" spans="1:14" x14ac:dyDescent="0.25">
      <c r="A77" s="5" t="s">
        <v>164</v>
      </c>
      <c r="B77" s="5" t="s">
        <v>7</v>
      </c>
      <c r="D77" s="6">
        <v>745</v>
      </c>
      <c r="E77" s="6">
        <v>745</v>
      </c>
      <c r="F77" s="6">
        <v>3454</v>
      </c>
      <c r="G77" s="5">
        <v>0.75</v>
      </c>
      <c r="H77" s="5">
        <v>0.59599999999999997</v>
      </c>
      <c r="I77" s="5" t="s">
        <v>38</v>
      </c>
      <c r="J77" s="5" t="s">
        <v>11</v>
      </c>
      <c r="K77" s="5">
        <v>84096</v>
      </c>
      <c r="L77" s="7">
        <v>41662</v>
      </c>
      <c r="M77" s="8">
        <f t="shared" si="2"/>
        <v>1.3708E-2</v>
      </c>
      <c r="N77" s="8">
        <f t="shared" si="3"/>
        <v>0.15078800000000001</v>
      </c>
    </row>
    <row r="78" spans="1:14" x14ac:dyDescent="0.25">
      <c r="A78" s="5" t="s">
        <v>165</v>
      </c>
      <c r="B78" s="5" t="s">
        <v>7</v>
      </c>
      <c r="D78" s="6">
        <v>772.5</v>
      </c>
      <c r="E78" s="6">
        <v>772.5</v>
      </c>
      <c r="F78" s="6">
        <v>1727</v>
      </c>
      <c r="G78" s="5">
        <v>0.75</v>
      </c>
      <c r="H78" s="5">
        <v>0.65400000000000003</v>
      </c>
      <c r="I78" s="5" t="s">
        <v>38</v>
      </c>
      <c r="J78" s="5" t="s">
        <v>11</v>
      </c>
      <c r="K78" s="5">
        <v>84096</v>
      </c>
      <c r="L78" s="7">
        <v>41670</v>
      </c>
      <c r="M78" s="8">
        <f t="shared" si="2"/>
        <v>1.5042E-2</v>
      </c>
      <c r="N78" s="8">
        <f t="shared" si="3"/>
        <v>0.165462</v>
      </c>
    </row>
    <row r="79" spans="1:14" x14ac:dyDescent="0.25">
      <c r="A79" s="5" t="s">
        <v>166</v>
      </c>
      <c r="B79" s="5" t="s">
        <v>7</v>
      </c>
      <c r="D79" s="6">
        <v>772.5</v>
      </c>
      <c r="E79" s="6">
        <v>772.5</v>
      </c>
      <c r="F79" s="6">
        <v>3454</v>
      </c>
      <c r="G79" s="5">
        <v>0.75</v>
      </c>
      <c r="H79" s="5">
        <v>0.63700000000000001</v>
      </c>
      <c r="I79" s="5" t="s">
        <v>38</v>
      </c>
      <c r="J79" s="5" t="s">
        <v>11</v>
      </c>
      <c r="K79" s="5">
        <v>84096</v>
      </c>
      <c r="L79" s="7">
        <v>41682</v>
      </c>
      <c r="M79" s="8">
        <f t="shared" si="2"/>
        <v>1.4651000000000001E-2</v>
      </c>
      <c r="N79" s="8">
        <f>M79*10</f>
        <v>0.14651</v>
      </c>
    </row>
    <row r="80" spans="1:14" x14ac:dyDescent="0.25">
      <c r="A80" s="5" t="s">
        <v>168</v>
      </c>
      <c r="B80" s="5" t="s">
        <v>7</v>
      </c>
      <c r="D80" s="6">
        <v>772.5</v>
      </c>
      <c r="E80" s="6">
        <v>772.5</v>
      </c>
      <c r="F80" s="6">
        <v>3454</v>
      </c>
      <c r="G80" s="5">
        <v>0.75</v>
      </c>
      <c r="H80" s="5">
        <v>0.63900000000000001</v>
      </c>
      <c r="I80" s="5" t="s">
        <v>38</v>
      </c>
      <c r="J80" s="5" t="s">
        <v>11</v>
      </c>
      <c r="K80" s="5">
        <v>84096</v>
      </c>
      <c r="L80" s="7">
        <v>41662</v>
      </c>
      <c r="M80" s="8">
        <f t="shared" si="2"/>
        <v>1.4697E-2</v>
      </c>
      <c r="N80" s="8">
        <f>M80*11</f>
        <v>0.16166700000000001</v>
      </c>
    </row>
    <row r="81" spans="1:14" x14ac:dyDescent="0.25">
      <c r="A81" s="5" t="s">
        <v>173</v>
      </c>
      <c r="B81" s="5" t="s">
        <v>7</v>
      </c>
      <c r="D81" s="6">
        <v>771.25</v>
      </c>
      <c r="E81" s="6">
        <v>771.25</v>
      </c>
      <c r="F81" s="6">
        <v>3454</v>
      </c>
      <c r="G81" s="5">
        <v>0.73499999999999999</v>
      </c>
      <c r="H81" s="5">
        <v>0.61699999999999999</v>
      </c>
      <c r="I81" s="5" t="s">
        <v>38</v>
      </c>
      <c r="J81" s="5" t="s">
        <v>11</v>
      </c>
      <c r="K81" s="5">
        <v>84096</v>
      </c>
      <c r="L81" s="7">
        <v>41662</v>
      </c>
      <c r="M81" s="8">
        <f t="shared" si="2"/>
        <v>1.4190999999999999E-2</v>
      </c>
      <c r="N81" s="8">
        <f>M81*11</f>
        <v>0.15610099999999999</v>
      </c>
    </row>
    <row r="82" spans="1:14" x14ac:dyDescent="0.25">
      <c r="A82" s="5" t="s">
        <v>170</v>
      </c>
      <c r="B82" s="5" t="s">
        <v>7</v>
      </c>
      <c r="D82" s="6">
        <v>5000</v>
      </c>
      <c r="E82" s="6">
        <v>5000</v>
      </c>
      <c r="F82" s="6">
        <v>13181</v>
      </c>
      <c r="G82" s="5">
        <v>4.9000000000000004</v>
      </c>
      <c r="H82" s="5">
        <v>4.2229999999999999</v>
      </c>
      <c r="I82" s="5" t="s">
        <v>171</v>
      </c>
      <c r="J82" s="5" t="s">
        <v>66</v>
      </c>
      <c r="K82" s="5">
        <v>84040</v>
      </c>
      <c r="L82" s="7">
        <v>41663</v>
      </c>
      <c r="M82" s="8">
        <f t="shared" si="2"/>
        <v>9.3200000000000005E-2</v>
      </c>
      <c r="N82" s="8">
        <f>M82*11</f>
        <v>1.0252000000000001</v>
      </c>
    </row>
    <row r="83" spans="1:14" x14ac:dyDescent="0.25">
      <c r="A83" s="5" t="s">
        <v>154</v>
      </c>
      <c r="B83" s="5" t="s">
        <v>7</v>
      </c>
      <c r="D83" s="6">
        <v>4892.5</v>
      </c>
      <c r="E83" s="6">
        <v>4892.5</v>
      </c>
      <c r="F83" s="6">
        <v>18961.95</v>
      </c>
      <c r="G83" s="5">
        <v>5.0999999999999996</v>
      </c>
      <c r="H83" s="5">
        <v>3.9140000000000001</v>
      </c>
      <c r="I83" s="5" t="s">
        <v>13</v>
      </c>
      <c r="J83" s="5" t="s">
        <v>11</v>
      </c>
      <c r="K83" s="5">
        <v>84108</v>
      </c>
      <c r="L83" s="7">
        <v>41422</v>
      </c>
      <c r="M83" s="8">
        <f t="shared" si="2"/>
        <v>9.0022000000000005E-2</v>
      </c>
      <c r="N83" s="8">
        <f>M83*19</f>
        <v>1.710418</v>
      </c>
    </row>
    <row r="84" spans="1:14" x14ac:dyDescent="0.25">
      <c r="A84" s="5" t="s">
        <v>172</v>
      </c>
      <c r="B84" s="5" t="s">
        <v>7</v>
      </c>
      <c r="D84" s="6">
        <v>5000</v>
      </c>
      <c r="E84" s="6">
        <v>5000</v>
      </c>
      <c r="F84" s="6">
        <v>43502.87</v>
      </c>
      <c r="G84" s="5">
        <v>12.24</v>
      </c>
      <c r="H84" s="5">
        <v>9.7550000000000008</v>
      </c>
      <c r="I84" s="5" t="s">
        <v>105</v>
      </c>
      <c r="J84" s="5" t="s">
        <v>51</v>
      </c>
      <c r="K84" s="5">
        <v>84317</v>
      </c>
      <c r="L84" s="7">
        <v>41703</v>
      </c>
      <c r="M84" s="8">
        <f t="shared" si="2"/>
        <v>9.3200000000000005E-2</v>
      </c>
      <c r="N84" s="8">
        <f>M84*9</f>
        <v>0.83879999999999999</v>
      </c>
    </row>
    <row r="85" spans="1:14" x14ac:dyDescent="0.25">
      <c r="A85" s="5" t="s">
        <v>135</v>
      </c>
      <c r="B85" s="5" t="s">
        <v>7</v>
      </c>
      <c r="D85" s="6">
        <v>5000</v>
      </c>
      <c r="E85" s="6">
        <v>5000</v>
      </c>
      <c r="F85" s="6">
        <v>25837.5</v>
      </c>
      <c r="G85" s="5">
        <v>7.95</v>
      </c>
      <c r="H85" s="5">
        <v>6.774</v>
      </c>
      <c r="I85" s="5" t="s">
        <v>35</v>
      </c>
      <c r="J85" s="5" t="s">
        <v>11</v>
      </c>
      <c r="K85" s="5">
        <v>84070</v>
      </c>
      <c r="L85" s="7">
        <v>41746</v>
      </c>
      <c r="M85" s="8">
        <f t="shared" si="2"/>
        <v>9.3200000000000005E-2</v>
      </c>
      <c r="N85" s="8">
        <f>M85*8</f>
        <v>0.74560000000000004</v>
      </c>
    </row>
    <row r="86" spans="1:14" x14ac:dyDescent="0.25">
      <c r="A86" s="5" t="s">
        <v>127</v>
      </c>
      <c r="B86" s="5" t="s">
        <v>7</v>
      </c>
      <c r="D86" s="6">
        <v>3177.5</v>
      </c>
      <c r="E86" s="6">
        <v>3177.5</v>
      </c>
      <c r="F86" s="6">
        <v>14384.1</v>
      </c>
      <c r="G86" s="5">
        <v>3.12</v>
      </c>
      <c r="H86" s="5">
        <v>2.5419999999999998</v>
      </c>
      <c r="I86" s="5" t="s">
        <v>128</v>
      </c>
      <c r="J86" s="5" t="s">
        <v>85</v>
      </c>
      <c r="K86" s="5">
        <v>84003</v>
      </c>
      <c r="L86" s="7">
        <v>41548</v>
      </c>
      <c r="M86" s="8">
        <f t="shared" si="2"/>
        <v>5.8465999999999997E-2</v>
      </c>
      <c r="N86" s="8">
        <f>M86*14</f>
        <v>0.81852399999999992</v>
      </c>
    </row>
    <row r="87" spans="1:14" x14ac:dyDescent="0.25">
      <c r="A87" s="5" t="s">
        <v>176</v>
      </c>
      <c r="B87" s="5" t="s">
        <v>7</v>
      </c>
      <c r="D87" s="6">
        <v>1620</v>
      </c>
      <c r="E87" s="6">
        <v>1620</v>
      </c>
      <c r="F87" s="6">
        <v>10500</v>
      </c>
      <c r="G87" s="5">
        <v>2.04</v>
      </c>
      <c r="H87" s="5">
        <v>1.296</v>
      </c>
      <c r="I87" s="5" t="s">
        <v>13</v>
      </c>
      <c r="J87" s="5" t="s">
        <v>11</v>
      </c>
      <c r="K87" s="5">
        <v>84101</v>
      </c>
      <c r="L87" s="7">
        <v>41500</v>
      </c>
      <c r="M87" s="8">
        <f t="shared" si="2"/>
        <v>2.9808000000000001E-2</v>
      </c>
      <c r="N87" s="8">
        <f>M87*16</f>
        <v>0.47692800000000002</v>
      </c>
    </row>
    <row r="88" spans="1:14" x14ac:dyDescent="0.25">
      <c r="A88" s="5" t="s">
        <v>174</v>
      </c>
      <c r="B88" s="5" t="s">
        <v>7</v>
      </c>
      <c r="D88" s="6">
        <v>5000</v>
      </c>
      <c r="E88" s="6">
        <v>5000</v>
      </c>
      <c r="F88" s="6">
        <v>20000</v>
      </c>
      <c r="G88" s="5">
        <v>5.2</v>
      </c>
      <c r="H88" s="5">
        <v>4.3410000000000002</v>
      </c>
      <c r="I88" s="5" t="s">
        <v>175</v>
      </c>
      <c r="J88" s="5" t="s">
        <v>11</v>
      </c>
      <c r="K88" s="5">
        <v>84117</v>
      </c>
      <c r="L88" s="7">
        <v>41450</v>
      </c>
      <c r="M88" s="8">
        <f t="shared" si="2"/>
        <v>9.3200000000000005E-2</v>
      </c>
      <c r="N88" s="8">
        <f>M88*18</f>
        <v>1.6776</v>
      </c>
    </row>
    <row r="89" spans="1:14" x14ac:dyDescent="0.25">
      <c r="A89" s="5" t="s">
        <v>178</v>
      </c>
      <c r="B89" s="5" t="s">
        <v>7</v>
      </c>
      <c r="D89" s="6">
        <v>741.25</v>
      </c>
      <c r="E89" s="6">
        <v>741.25</v>
      </c>
      <c r="F89" s="6">
        <v>3454</v>
      </c>
      <c r="G89" s="5">
        <v>0.75</v>
      </c>
      <c r="H89" s="5">
        <v>0.59299999999999997</v>
      </c>
      <c r="I89" s="5" t="s">
        <v>38</v>
      </c>
      <c r="J89" s="5" t="s">
        <v>11</v>
      </c>
      <c r="K89" s="5">
        <v>84096</v>
      </c>
      <c r="L89" s="7">
        <v>41662</v>
      </c>
      <c r="M89" s="8">
        <f t="shared" si="2"/>
        <v>1.3638999999999998E-2</v>
      </c>
      <c r="N89" s="8">
        <f>M89*11</f>
        <v>0.15002899999999997</v>
      </c>
    </row>
    <row r="90" spans="1:14" x14ac:dyDescent="0.25">
      <c r="A90" s="5" t="s">
        <v>179</v>
      </c>
      <c r="B90" s="5" t="s">
        <v>7</v>
      </c>
      <c r="D90" s="6">
        <v>3261.25</v>
      </c>
      <c r="E90" s="6">
        <v>3261.25</v>
      </c>
      <c r="F90" s="6">
        <v>8850.15</v>
      </c>
      <c r="G90" s="5">
        <v>3</v>
      </c>
      <c r="H90" s="5">
        <v>2.609</v>
      </c>
      <c r="I90" s="5" t="s">
        <v>180</v>
      </c>
      <c r="J90" s="5" t="s">
        <v>72</v>
      </c>
      <c r="K90" s="5">
        <v>84779</v>
      </c>
      <c r="L90" s="7">
        <v>41682</v>
      </c>
      <c r="M90" s="8">
        <f t="shared" si="2"/>
        <v>6.0006999999999998E-2</v>
      </c>
      <c r="N90" s="8">
        <f>M90*10</f>
        <v>0.60006999999999999</v>
      </c>
    </row>
    <row r="91" spans="1:14" x14ac:dyDescent="0.25">
      <c r="A91" s="5" t="s">
        <v>156</v>
      </c>
      <c r="B91" s="5" t="s">
        <v>7</v>
      </c>
      <c r="D91" s="6">
        <v>2785</v>
      </c>
      <c r="E91" s="6">
        <v>2785</v>
      </c>
      <c r="F91" s="6">
        <v>11328.27</v>
      </c>
      <c r="G91" s="5">
        <v>2.8050000000000002</v>
      </c>
      <c r="H91" s="5">
        <v>2.2280000000000002</v>
      </c>
      <c r="I91" s="5" t="s">
        <v>67</v>
      </c>
      <c r="J91" s="5" t="s">
        <v>11</v>
      </c>
      <c r="K91" s="5">
        <v>84095</v>
      </c>
      <c r="L91" s="7">
        <v>41450</v>
      </c>
      <c r="M91" s="8">
        <f t="shared" si="2"/>
        <v>5.1244000000000005E-2</v>
      </c>
      <c r="N91" s="8">
        <f>M91*18</f>
        <v>0.9223920000000001</v>
      </c>
    </row>
    <row r="92" spans="1:14" x14ac:dyDescent="0.25">
      <c r="A92" s="5" t="s">
        <v>181</v>
      </c>
      <c r="B92" s="5" t="s">
        <v>7</v>
      </c>
      <c r="D92" s="6">
        <v>726.25</v>
      </c>
      <c r="E92" s="6">
        <v>726.25</v>
      </c>
      <c r="F92" s="6">
        <v>3454</v>
      </c>
      <c r="G92" s="5">
        <v>0.75</v>
      </c>
      <c r="H92" s="5">
        <v>0.58099999999999996</v>
      </c>
      <c r="I92" s="5" t="s">
        <v>38</v>
      </c>
      <c r="J92" s="5" t="s">
        <v>11</v>
      </c>
      <c r="K92" s="5">
        <v>84096</v>
      </c>
      <c r="L92" s="7">
        <v>41673</v>
      </c>
      <c r="M92" s="8">
        <f t="shared" si="2"/>
        <v>1.3362999999999998E-2</v>
      </c>
      <c r="N92" s="8">
        <f>M92*10</f>
        <v>0.13362999999999997</v>
      </c>
    </row>
    <row r="93" spans="1:14" x14ac:dyDescent="0.25">
      <c r="A93" s="5" t="s">
        <v>182</v>
      </c>
      <c r="B93" s="5" t="s">
        <v>7</v>
      </c>
      <c r="D93" s="6">
        <v>772.5</v>
      </c>
      <c r="E93" s="6">
        <v>772.5</v>
      </c>
      <c r="F93" s="6">
        <v>3454</v>
      </c>
      <c r="G93" s="5">
        <v>0.75</v>
      </c>
      <c r="H93" s="5">
        <v>0.621</v>
      </c>
      <c r="I93" s="5" t="s">
        <v>38</v>
      </c>
      <c r="J93" s="5" t="s">
        <v>11</v>
      </c>
      <c r="K93" s="5">
        <v>84096</v>
      </c>
      <c r="L93" s="7">
        <v>41787</v>
      </c>
      <c r="M93" s="8">
        <f t="shared" si="2"/>
        <v>1.4282999999999999E-2</v>
      </c>
      <c r="N93" s="8">
        <f>M93*7</f>
        <v>9.9980999999999987E-2</v>
      </c>
    </row>
    <row r="94" spans="1:14" x14ac:dyDescent="0.25">
      <c r="A94" s="5" t="s">
        <v>183</v>
      </c>
      <c r="B94" s="5" t="s">
        <v>7</v>
      </c>
      <c r="D94" s="6">
        <v>772.5</v>
      </c>
      <c r="E94" s="6">
        <v>772.5</v>
      </c>
      <c r="F94" s="6">
        <v>3454</v>
      </c>
      <c r="G94" s="5">
        <v>0.75</v>
      </c>
      <c r="H94" s="5">
        <v>0.621</v>
      </c>
      <c r="I94" s="5" t="s">
        <v>38</v>
      </c>
      <c r="J94" s="5" t="s">
        <v>11</v>
      </c>
      <c r="K94" s="5">
        <v>84096</v>
      </c>
      <c r="L94" s="7">
        <v>41670</v>
      </c>
      <c r="M94" s="8">
        <f t="shared" si="2"/>
        <v>1.4282999999999999E-2</v>
      </c>
      <c r="N94" s="8">
        <f>M94*11</f>
        <v>0.15711299999999997</v>
      </c>
    </row>
    <row r="95" spans="1:14" x14ac:dyDescent="0.25">
      <c r="A95" s="5" t="s">
        <v>184</v>
      </c>
      <c r="B95" s="5" t="s">
        <v>7</v>
      </c>
      <c r="D95" s="6">
        <v>772.5</v>
      </c>
      <c r="E95" s="6">
        <v>772.5</v>
      </c>
      <c r="F95" s="6">
        <v>3454</v>
      </c>
      <c r="G95" s="5">
        <v>0.75</v>
      </c>
      <c r="H95" s="5">
        <v>0.621</v>
      </c>
      <c r="I95" s="5" t="s">
        <v>38</v>
      </c>
      <c r="J95" s="5" t="s">
        <v>11</v>
      </c>
      <c r="K95" s="5">
        <v>84096</v>
      </c>
      <c r="L95" s="7">
        <v>41670</v>
      </c>
      <c r="M95" s="8">
        <f t="shared" si="2"/>
        <v>1.4282999999999999E-2</v>
      </c>
      <c r="N95" s="8">
        <f>M95*11</f>
        <v>0.15711299999999997</v>
      </c>
    </row>
    <row r="96" spans="1:14" x14ac:dyDescent="0.25">
      <c r="A96" s="5" t="s">
        <v>185</v>
      </c>
      <c r="B96" s="5" t="s">
        <v>7</v>
      </c>
      <c r="D96" s="6">
        <v>3162.5</v>
      </c>
      <c r="E96" s="6">
        <v>3162.5</v>
      </c>
      <c r="F96" s="6">
        <v>10372.56</v>
      </c>
      <c r="G96" s="5">
        <v>2.94</v>
      </c>
      <c r="H96" s="5">
        <v>2.5299999999999998</v>
      </c>
      <c r="I96" s="5" t="s">
        <v>186</v>
      </c>
      <c r="J96" s="5" t="s">
        <v>66</v>
      </c>
      <c r="K96" s="5">
        <v>84015</v>
      </c>
      <c r="L96" s="7">
        <v>41480</v>
      </c>
      <c r="M96" s="8">
        <f t="shared" si="2"/>
        <v>5.8189999999999992E-2</v>
      </c>
      <c r="N96" s="8">
        <f>M96*17</f>
        <v>0.98922999999999983</v>
      </c>
    </row>
    <row r="97" spans="1:14" x14ac:dyDescent="0.25">
      <c r="A97" s="5" t="s">
        <v>187</v>
      </c>
      <c r="B97" s="5" t="s">
        <v>7</v>
      </c>
      <c r="D97" s="6">
        <v>4208.75</v>
      </c>
      <c r="E97" s="6">
        <v>4208.75</v>
      </c>
      <c r="F97" s="6">
        <v>16000</v>
      </c>
      <c r="G97" s="5">
        <v>4.24</v>
      </c>
      <c r="H97" s="5">
        <v>3.5659999999999998</v>
      </c>
      <c r="I97" s="5" t="s">
        <v>13</v>
      </c>
      <c r="J97" s="5" t="s">
        <v>11</v>
      </c>
      <c r="K97" s="5">
        <v>84124</v>
      </c>
      <c r="L97" s="7">
        <v>41621</v>
      </c>
      <c r="M97" s="8">
        <f t="shared" si="2"/>
        <v>8.2017999999999994E-2</v>
      </c>
      <c r="N97" s="8">
        <f>M97*12</f>
        <v>0.98421599999999998</v>
      </c>
    </row>
    <row r="98" spans="1:14" x14ac:dyDescent="0.25">
      <c r="A98" s="5" t="s">
        <v>194</v>
      </c>
      <c r="B98" s="5" t="s">
        <v>7</v>
      </c>
      <c r="D98" s="6">
        <v>5000</v>
      </c>
      <c r="E98" s="6">
        <v>5000</v>
      </c>
      <c r="F98" s="6">
        <v>17022</v>
      </c>
      <c r="G98" s="5">
        <v>6</v>
      </c>
      <c r="H98" s="5">
        <v>5.28</v>
      </c>
      <c r="I98" s="5" t="s">
        <v>107</v>
      </c>
      <c r="J98" s="5" t="s">
        <v>108</v>
      </c>
      <c r="K98" s="5">
        <v>84532</v>
      </c>
      <c r="L98" s="7">
        <v>41480</v>
      </c>
      <c r="M98" s="8">
        <f t="shared" ref="M98:M132" si="4">IF(H98&lt;4,H98*0.023,0.0932)</f>
        <v>9.3200000000000005E-2</v>
      </c>
      <c r="N98" s="8">
        <f>M98*17</f>
        <v>1.5844</v>
      </c>
    </row>
    <row r="99" spans="1:14" x14ac:dyDescent="0.25">
      <c r="A99" s="5" t="s">
        <v>195</v>
      </c>
      <c r="B99" s="5" t="s">
        <v>7</v>
      </c>
      <c r="D99" s="6">
        <v>5000</v>
      </c>
      <c r="E99" s="6">
        <v>5000</v>
      </c>
      <c r="F99" s="6">
        <v>24000</v>
      </c>
      <c r="G99" s="5">
        <v>6</v>
      </c>
      <c r="H99" s="5">
        <v>4.8819999999999997</v>
      </c>
      <c r="I99" s="5" t="s">
        <v>128</v>
      </c>
      <c r="J99" s="5" t="s">
        <v>85</v>
      </c>
      <c r="K99" s="5">
        <v>84003</v>
      </c>
      <c r="L99" s="7">
        <v>41480</v>
      </c>
      <c r="M99" s="8">
        <f t="shared" si="4"/>
        <v>9.3200000000000005E-2</v>
      </c>
      <c r="N99" s="8">
        <f>M99*17</f>
        <v>1.5844</v>
      </c>
    </row>
    <row r="100" spans="1:14" x14ac:dyDescent="0.25">
      <c r="A100" s="5" t="s">
        <v>196</v>
      </c>
      <c r="B100" s="5" t="s">
        <v>7</v>
      </c>
      <c r="D100" s="6">
        <v>5000</v>
      </c>
      <c r="E100" s="6">
        <v>5000</v>
      </c>
      <c r="F100" s="6">
        <v>16664</v>
      </c>
      <c r="G100" s="5">
        <v>5</v>
      </c>
      <c r="H100" s="5">
        <v>4.3710000000000004</v>
      </c>
      <c r="I100" s="5" t="s">
        <v>17</v>
      </c>
      <c r="J100" s="5" t="s">
        <v>11</v>
      </c>
      <c r="K100" s="5">
        <v>84065</v>
      </c>
      <c r="L100" s="7">
        <v>41751</v>
      </c>
      <c r="M100" s="8">
        <f t="shared" si="4"/>
        <v>9.3200000000000005E-2</v>
      </c>
      <c r="N100" s="8">
        <f>M100*8</f>
        <v>0.74560000000000004</v>
      </c>
    </row>
    <row r="101" spans="1:14" x14ac:dyDescent="0.25">
      <c r="A101" s="5" t="s">
        <v>197</v>
      </c>
      <c r="B101" s="5" t="s">
        <v>7</v>
      </c>
      <c r="D101" s="6">
        <v>5000</v>
      </c>
      <c r="E101" s="6">
        <v>5000</v>
      </c>
      <c r="F101" s="6">
        <v>17548</v>
      </c>
      <c r="G101" s="5">
        <v>4.8</v>
      </c>
      <c r="H101" s="5">
        <v>4.2240000000000002</v>
      </c>
      <c r="I101" s="5" t="s">
        <v>198</v>
      </c>
      <c r="J101" s="5" t="s">
        <v>108</v>
      </c>
      <c r="K101" s="5">
        <v>84532</v>
      </c>
      <c r="L101" s="7">
        <v>41578</v>
      </c>
      <c r="M101" s="8">
        <f t="shared" si="4"/>
        <v>9.3200000000000005E-2</v>
      </c>
      <c r="N101" s="8">
        <f>M101*14</f>
        <v>1.3048000000000002</v>
      </c>
    </row>
    <row r="102" spans="1:14" x14ac:dyDescent="0.25">
      <c r="A102" s="5" t="s">
        <v>200</v>
      </c>
      <c r="B102" s="5" t="s">
        <v>7</v>
      </c>
      <c r="D102" s="6">
        <v>5000</v>
      </c>
      <c r="E102" s="6">
        <v>5000</v>
      </c>
      <c r="F102" s="6">
        <v>16513</v>
      </c>
      <c r="G102" s="5">
        <v>4.9550000000000001</v>
      </c>
      <c r="H102" s="5">
        <v>4.258</v>
      </c>
      <c r="I102" s="5" t="s">
        <v>201</v>
      </c>
      <c r="J102" s="5" t="s">
        <v>202</v>
      </c>
      <c r="K102" s="5">
        <v>84645</v>
      </c>
      <c r="L102" s="7">
        <v>41467</v>
      </c>
      <c r="M102" s="8">
        <f t="shared" si="4"/>
        <v>9.3200000000000005E-2</v>
      </c>
      <c r="N102" s="8">
        <f>M102*17</f>
        <v>1.5844</v>
      </c>
    </row>
    <row r="103" spans="1:14" x14ac:dyDescent="0.25">
      <c r="A103" s="5" t="s">
        <v>205</v>
      </c>
      <c r="B103" s="5" t="s">
        <v>7</v>
      </c>
      <c r="D103" s="6">
        <v>5000</v>
      </c>
      <c r="E103" s="6">
        <v>5000</v>
      </c>
      <c r="F103" s="6">
        <v>23100</v>
      </c>
      <c r="G103" s="5">
        <v>6</v>
      </c>
      <c r="H103" s="5">
        <v>4.8680000000000003</v>
      </c>
      <c r="I103" s="5" t="s">
        <v>206</v>
      </c>
      <c r="J103" s="5" t="s">
        <v>66</v>
      </c>
      <c r="K103" s="5">
        <v>84405</v>
      </c>
      <c r="L103" s="7">
        <v>41670</v>
      </c>
      <c r="M103" s="8">
        <f t="shared" si="4"/>
        <v>9.3200000000000005E-2</v>
      </c>
      <c r="N103" s="8">
        <f>M103*11</f>
        <v>1.0252000000000001</v>
      </c>
    </row>
    <row r="104" spans="1:14" x14ac:dyDescent="0.25">
      <c r="A104" s="5" t="s">
        <v>207</v>
      </c>
      <c r="B104" s="5" t="s">
        <v>7</v>
      </c>
      <c r="D104" s="6">
        <v>5000</v>
      </c>
      <c r="E104" s="6">
        <v>5000</v>
      </c>
      <c r="F104" s="6">
        <v>15717</v>
      </c>
      <c r="G104" s="5">
        <v>4.88</v>
      </c>
      <c r="H104" s="5">
        <v>4.234</v>
      </c>
      <c r="I104" s="5" t="s">
        <v>107</v>
      </c>
      <c r="J104" s="5" t="s">
        <v>108</v>
      </c>
      <c r="K104" s="5">
        <v>84532</v>
      </c>
      <c r="L104" s="7">
        <v>41620</v>
      </c>
      <c r="M104" s="8">
        <f t="shared" si="4"/>
        <v>9.3200000000000005E-2</v>
      </c>
      <c r="N104" s="8">
        <f>M104*12</f>
        <v>1.1184000000000001</v>
      </c>
    </row>
    <row r="105" spans="1:14" x14ac:dyDescent="0.25">
      <c r="A105" s="5" t="s">
        <v>208</v>
      </c>
      <c r="B105" s="5" t="s">
        <v>7</v>
      </c>
      <c r="D105" s="6">
        <v>4356.25</v>
      </c>
      <c r="E105" s="6">
        <v>4356.25</v>
      </c>
      <c r="F105" s="6">
        <v>15315</v>
      </c>
      <c r="G105" s="5">
        <v>4.5</v>
      </c>
      <c r="H105" s="5">
        <v>3.4849999999999999</v>
      </c>
      <c r="I105" s="5" t="s">
        <v>107</v>
      </c>
      <c r="J105" s="5" t="s">
        <v>108</v>
      </c>
      <c r="K105" s="5">
        <v>84532</v>
      </c>
      <c r="L105" s="7">
        <v>41621</v>
      </c>
      <c r="M105" s="8">
        <f t="shared" si="4"/>
        <v>8.015499999999999E-2</v>
      </c>
      <c r="N105" s="8">
        <f>M105*12</f>
        <v>0.96185999999999994</v>
      </c>
    </row>
    <row r="106" spans="1:14" x14ac:dyDescent="0.25">
      <c r="A106" s="5" t="s">
        <v>209</v>
      </c>
      <c r="B106" s="5" t="s">
        <v>7</v>
      </c>
      <c r="D106" s="6">
        <v>697.5</v>
      </c>
      <c r="E106" s="6">
        <v>697.5</v>
      </c>
      <c r="F106" s="6">
        <v>3454</v>
      </c>
      <c r="G106" s="5">
        <v>0.76500000000000001</v>
      </c>
      <c r="H106" s="5">
        <v>0.55800000000000005</v>
      </c>
      <c r="I106" s="5" t="s">
        <v>38</v>
      </c>
      <c r="J106" s="5" t="s">
        <v>11</v>
      </c>
      <c r="K106" s="5">
        <v>84096</v>
      </c>
      <c r="L106" s="7">
        <v>41682</v>
      </c>
      <c r="M106" s="8">
        <f t="shared" si="4"/>
        <v>1.2834000000000002E-2</v>
      </c>
      <c r="N106" s="8">
        <f>M106*10</f>
        <v>0.12834000000000001</v>
      </c>
    </row>
    <row r="107" spans="1:14" x14ac:dyDescent="0.25">
      <c r="A107" s="5" t="s">
        <v>210</v>
      </c>
      <c r="B107" s="5" t="s">
        <v>7</v>
      </c>
      <c r="D107" s="6">
        <v>5000</v>
      </c>
      <c r="E107" s="6">
        <v>5000</v>
      </c>
      <c r="F107" s="6">
        <v>36786.68</v>
      </c>
      <c r="G107" s="5">
        <v>10.06</v>
      </c>
      <c r="H107" s="5">
        <v>7.8330000000000002</v>
      </c>
      <c r="I107" s="5" t="s">
        <v>211</v>
      </c>
      <c r="J107" s="5" t="s">
        <v>31</v>
      </c>
      <c r="K107" s="5">
        <v>84098</v>
      </c>
      <c r="L107" s="7">
        <v>41621</v>
      </c>
      <c r="M107" s="8">
        <f t="shared" si="4"/>
        <v>9.3200000000000005E-2</v>
      </c>
      <c r="N107" s="8">
        <f>M107*12</f>
        <v>1.1184000000000001</v>
      </c>
    </row>
    <row r="108" spans="1:14" x14ac:dyDescent="0.25">
      <c r="A108" s="5" t="s">
        <v>212</v>
      </c>
      <c r="B108" s="5" t="s">
        <v>7</v>
      </c>
      <c r="D108" s="6">
        <v>2463.75</v>
      </c>
      <c r="E108" s="6">
        <v>2463.75</v>
      </c>
      <c r="F108" s="6">
        <v>11983.17</v>
      </c>
      <c r="G108" s="5">
        <v>2.2949999999999999</v>
      </c>
      <c r="H108" s="5">
        <v>1.9710000000000001</v>
      </c>
      <c r="I108" s="5" t="s">
        <v>13</v>
      </c>
      <c r="J108" s="5" t="s">
        <v>11</v>
      </c>
      <c r="K108" s="5">
        <v>84105</v>
      </c>
      <c r="L108" s="7">
        <v>41689</v>
      </c>
      <c r="M108" s="8">
        <f t="shared" si="4"/>
        <v>4.5332999999999998E-2</v>
      </c>
      <c r="N108" s="8">
        <f>M108*10</f>
        <v>0.45333000000000001</v>
      </c>
    </row>
    <row r="109" spans="1:14" x14ac:dyDescent="0.25">
      <c r="A109" s="5" t="s">
        <v>213</v>
      </c>
      <c r="B109" s="5" t="s">
        <v>7</v>
      </c>
      <c r="D109" s="6">
        <v>5000</v>
      </c>
      <c r="E109" s="6">
        <v>5000</v>
      </c>
      <c r="F109" s="6">
        <v>21932.75</v>
      </c>
      <c r="G109" s="5">
        <v>5</v>
      </c>
      <c r="H109" s="5">
        <v>4.3220000000000001</v>
      </c>
      <c r="I109" s="5" t="s">
        <v>13</v>
      </c>
      <c r="J109" s="5" t="s">
        <v>11</v>
      </c>
      <c r="K109" s="5">
        <v>84108</v>
      </c>
      <c r="L109" s="7">
        <v>41663</v>
      </c>
      <c r="M109" s="8">
        <f t="shared" si="4"/>
        <v>9.3200000000000005E-2</v>
      </c>
      <c r="N109" s="8">
        <f>M109*11</f>
        <v>1.0252000000000001</v>
      </c>
    </row>
    <row r="110" spans="1:14" x14ac:dyDescent="0.25">
      <c r="A110" s="5" t="s">
        <v>215</v>
      </c>
      <c r="B110" s="5" t="s">
        <v>7</v>
      </c>
      <c r="D110" s="6">
        <v>772.5</v>
      </c>
      <c r="E110" s="6">
        <v>772.5</v>
      </c>
      <c r="F110" s="6">
        <v>3454</v>
      </c>
      <c r="G110" s="5">
        <v>1.47</v>
      </c>
      <c r="H110" s="5">
        <v>1.2050000000000001</v>
      </c>
      <c r="I110" s="5" t="s">
        <v>38</v>
      </c>
      <c r="J110" s="5" t="s">
        <v>11</v>
      </c>
      <c r="K110" s="5">
        <v>84096</v>
      </c>
      <c r="L110" s="7">
        <v>41662</v>
      </c>
      <c r="M110" s="8">
        <f t="shared" si="4"/>
        <v>2.7715E-2</v>
      </c>
      <c r="N110" s="8">
        <f>M110*11</f>
        <v>0.304865</v>
      </c>
    </row>
    <row r="111" spans="1:14" x14ac:dyDescent="0.25">
      <c r="A111" s="5" t="s">
        <v>216</v>
      </c>
      <c r="B111" s="5" t="s">
        <v>7</v>
      </c>
      <c r="D111" s="6">
        <v>756.25</v>
      </c>
      <c r="E111" s="6">
        <v>756.25</v>
      </c>
      <c r="F111" s="6">
        <v>3454</v>
      </c>
      <c r="G111" s="5">
        <v>0.73499999999999999</v>
      </c>
      <c r="H111" s="5">
        <v>0.60499999999999998</v>
      </c>
      <c r="I111" s="5" t="s">
        <v>38</v>
      </c>
      <c r="J111" s="5" t="s">
        <v>11</v>
      </c>
      <c r="K111" s="5">
        <v>84096</v>
      </c>
      <c r="L111" s="7">
        <v>41662</v>
      </c>
      <c r="M111" s="8">
        <f t="shared" si="4"/>
        <v>1.3914999999999999E-2</v>
      </c>
      <c r="N111" s="8">
        <f>M111*11</f>
        <v>0.15306499999999998</v>
      </c>
    </row>
    <row r="112" spans="1:14" x14ac:dyDescent="0.25">
      <c r="A112" s="5" t="s">
        <v>217</v>
      </c>
      <c r="B112" s="5" t="s">
        <v>7</v>
      </c>
      <c r="D112" s="6">
        <v>745</v>
      </c>
      <c r="E112" s="6">
        <v>745</v>
      </c>
      <c r="F112" s="6">
        <v>3454</v>
      </c>
      <c r="G112" s="5">
        <v>0.75</v>
      </c>
      <c r="H112" s="5">
        <v>0.59599999999999997</v>
      </c>
      <c r="I112" s="5" t="s">
        <v>38</v>
      </c>
      <c r="J112" s="5" t="s">
        <v>11</v>
      </c>
      <c r="K112" s="5">
        <v>84096</v>
      </c>
      <c r="L112" s="7">
        <v>41662</v>
      </c>
      <c r="M112" s="8">
        <f t="shared" si="4"/>
        <v>1.3708E-2</v>
      </c>
      <c r="N112" s="8">
        <f>M112*11</f>
        <v>0.15078800000000001</v>
      </c>
    </row>
    <row r="113" spans="1:14" x14ac:dyDescent="0.25">
      <c r="A113" s="5" t="s">
        <v>222</v>
      </c>
      <c r="B113" s="5" t="s">
        <v>7</v>
      </c>
      <c r="D113" s="6">
        <v>3031.25</v>
      </c>
      <c r="E113" s="6">
        <v>3031.25</v>
      </c>
      <c r="F113" s="6">
        <v>14850</v>
      </c>
      <c r="G113" s="5">
        <v>3</v>
      </c>
      <c r="H113" s="5">
        <v>2.4249999999999998</v>
      </c>
      <c r="I113" s="5" t="s">
        <v>35</v>
      </c>
      <c r="J113" s="5" t="s">
        <v>11</v>
      </c>
      <c r="K113" s="5">
        <v>84093</v>
      </c>
      <c r="L113" s="7">
        <v>41450</v>
      </c>
      <c r="M113" s="8">
        <f t="shared" si="4"/>
        <v>5.5774999999999998E-2</v>
      </c>
      <c r="N113" s="8">
        <f>M113*18</f>
        <v>1.0039499999999999</v>
      </c>
    </row>
    <row r="114" spans="1:14" x14ac:dyDescent="0.25">
      <c r="A114" s="5" t="s">
        <v>223</v>
      </c>
      <c r="B114" s="5" t="s">
        <v>7</v>
      </c>
      <c r="D114" s="6">
        <v>1542.5</v>
      </c>
      <c r="E114" s="6">
        <v>1542.5</v>
      </c>
      <c r="F114" s="6">
        <v>4095</v>
      </c>
      <c r="G114" s="5">
        <v>1.53</v>
      </c>
      <c r="H114" s="5">
        <v>1.234</v>
      </c>
      <c r="I114" s="5" t="s">
        <v>38</v>
      </c>
      <c r="J114" s="5" t="s">
        <v>11</v>
      </c>
      <c r="K114" s="5">
        <v>84096</v>
      </c>
      <c r="L114" s="7">
        <v>41703</v>
      </c>
      <c r="M114" s="8">
        <f t="shared" si="4"/>
        <v>2.8381999999999998E-2</v>
      </c>
      <c r="N114" s="8">
        <f>M114*9</f>
        <v>0.255438</v>
      </c>
    </row>
    <row r="115" spans="1:14" x14ac:dyDescent="0.25">
      <c r="A115" s="5" t="s">
        <v>227</v>
      </c>
      <c r="B115" s="5" t="s">
        <v>7</v>
      </c>
      <c r="D115" s="6">
        <v>1456.25</v>
      </c>
      <c r="E115" s="6">
        <v>1456.25</v>
      </c>
      <c r="F115" s="6">
        <v>6095</v>
      </c>
      <c r="G115" s="5">
        <v>1.5</v>
      </c>
      <c r="H115" s="5">
        <v>1.165</v>
      </c>
      <c r="I115" s="5" t="s">
        <v>38</v>
      </c>
      <c r="J115" s="5" t="s">
        <v>11</v>
      </c>
      <c r="K115" s="5">
        <v>84096</v>
      </c>
      <c r="L115" s="7">
        <v>41682</v>
      </c>
      <c r="M115" s="8">
        <f t="shared" si="4"/>
        <v>2.6794999999999999E-2</v>
      </c>
      <c r="N115" s="8">
        <f>M115*10</f>
        <v>0.26795000000000002</v>
      </c>
    </row>
    <row r="116" spans="1:14" x14ac:dyDescent="0.25">
      <c r="A116" s="5" t="s">
        <v>228</v>
      </c>
      <c r="B116" s="5" t="s">
        <v>7</v>
      </c>
      <c r="D116" s="6">
        <v>5000</v>
      </c>
      <c r="E116" s="6">
        <v>5000</v>
      </c>
      <c r="F116" s="6">
        <v>19857</v>
      </c>
      <c r="G116" s="5">
        <v>6.8849999999999998</v>
      </c>
      <c r="H116" s="5">
        <v>5.9139999999999997</v>
      </c>
      <c r="I116" s="5" t="s">
        <v>204</v>
      </c>
      <c r="J116" s="5" t="s">
        <v>11</v>
      </c>
      <c r="K116" s="5">
        <v>84065</v>
      </c>
      <c r="L116" s="7">
        <v>41576</v>
      </c>
      <c r="M116" s="8">
        <f t="shared" si="4"/>
        <v>9.3200000000000005E-2</v>
      </c>
      <c r="N116" s="8">
        <f>M116*14</f>
        <v>1.3048000000000002</v>
      </c>
    </row>
    <row r="117" spans="1:14" x14ac:dyDescent="0.25">
      <c r="A117" s="5" t="s">
        <v>241</v>
      </c>
      <c r="B117" s="5" t="s">
        <v>7</v>
      </c>
      <c r="D117" s="6">
        <v>1943.75</v>
      </c>
      <c r="E117" s="6">
        <v>1943.75</v>
      </c>
      <c r="F117" s="6">
        <v>22500</v>
      </c>
      <c r="G117" s="5">
        <v>2.16</v>
      </c>
      <c r="H117" s="5">
        <v>1.5549999999999999</v>
      </c>
      <c r="I117" s="5" t="s">
        <v>13</v>
      </c>
      <c r="J117" s="5" t="s">
        <v>11</v>
      </c>
      <c r="K117" s="5">
        <v>84101</v>
      </c>
      <c r="L117" s="7">
        <v>41621</v>
      </c>
      <c r="M117" s="8">
        <f t="shared" si="4"/>
        <v>3.5764999999999998E-2</v>
      </c>
      <c r="N117" s="8">
        <f>M117*12</f>
        <v>0.42918000000000001</v>
      </c>
    </row>
    <row r="118" spans="1:14" x14ac:dyDescent="0.25">
      <c r="A118" s="5" t="s">
        <v>190</v>
      </c>
      <c r="B118" s="5" t="s">
        <v>7</v>
      </c>
      <c r="D118" s="6">
        <v>2306.25</v>
      </c>
      <c r="E118" s="6">
        <v>2306.25</v>
      </c>
      <c r="F118" s="6">
        <v>15985</v>
      </c>
      <c r="G118" s="5">
        <v>2.4</v>
      </c>
      <c r="H118" s="5">
        <v>1.845</v>
      </c>
      <c r="I118" s="5" t="s">
        <v>13</v>
      </c>
      <c r="J118" s="5" t="s">
        <v>11</v>
      </c>
      <c r="K118" s="5">
        <v>84109</v>
      </c>
      <c r="L118" s="7">
        <v>41500</v>
      </c>
      <c r="M118" s="8">
        <f t="shared" si="4"/>
        <v>4.2435E-2</v>
      </c>
      <c r="N118" s="8">
        <f>M118*16</f>
        <v>0.67896000000000001</v>
      </c>
    </row>
    <row r="119" spans="1:14" x14ac:dyDescent="0.25">
      <c r="A119" s="5" t="s">
        <v>244</v>
      </c>
      <c r="B119" s="5" t="s">
        <v>7</v>
      </c>
      <c r="D119" s="6">
        <v>4845</v>
      </c>
      <c r="E119" s="6">
        <v>4845</v>
      </c>
      <c r="F119" s="6">
        <v>27500</v>
      </c>
      <c r="G119" s="5">
        <v>5.46</v>
      </c>
      <c r="H119" s="5">
        <v>4.7590000000000003</v>
      </c>
      <c r="I119" s="5" t="s">
        <v>126</v>
      </c>
      <c r="J119" s="5" t="s">
        <v>11</v>
      </c>
      <c r="K119" s="5">
        <v>84020</v>
      </c>
      <c r="L119" s="7">
        <v>41689</v>
      </c>
      <c r="M119" s="8">
        <f t="shared" si="4"/>
        <v>9.3200000000000005E-2</v>
      </c>
      <c r="N119" s="8">
        <f>M119*10</f>
        <v>0.93200000000000005</v>
      </c>
    </row>
    <row r="120" spans="1:14" x14ac:dyDescent="0.25">
      <c r="A120" s="5" t="s">
        <v>249</v>
      </c>
      <c r="B120" s="5" t="s">
        <v>7</v>
      </c>
      <c r="D120" s="6">
        <v>5000</v>
      </c>
      <c r="E120" s="6">
        <v>5000</v>
      </c>
      <c r="F120" s="6">
        <v>6025</v>
      </c>
      <c r="G120" s="5">
        <v>5.13</v>
      </c>
      <c r="H120" s="5">
        <v>4.4450000000000003</v>
      </c>
      <c r="I120" s="5" t="s">
        <v>79</v>
      </c>
      <c r="J120" s="5" t="s">
        <v>21</v>
      </c>
      <c r="K120" s="5">
        <v>84074</v>
      </c>
      <c r="L120" s="7">
        <v>41694</v>
      </c>
      <c r="M120" s="8">
        <f t="shared" si="4"/>
        <v>9.3200000000000005E-2</v>
      </c>
      <c r="N120" s="8">
        <f>M120*10</f>
        <v>0.93200000000000005</v>
      </c>
    </row>
    <row r="121" spans="1:14" x14ac:dyDescent="0.25">
      <c r="A121" s="5" t="s">
        <v>248</v>
      </c>
      <c r="B121" s="5" t="s">
        <v>7</v>
      </c>
      <c r="D121" s="6">
        <v>4248.75</v>
      </c>
      <c r="E121" s="6">
        <v>4248.75</v>
      </c>
      <c r="F121" s="6">
        <v>10438.780000000001</v>
      </c>
      <c r="G121" s="5">
        <v>3.91</v>
      </c>
      <c r="H121" s="5">
        <v>3.399</v>
      </c>
      <c r="I121" s="5" t="s">
        <v>13</v>
      </c>
      <c r="J121" s="5" t="s">
        <v>11</v>
      </c>
      <c r="K121" s="5">
        <v>84105</v>
      </c>
      <c r="L121" s="7">
        <v>41664</v>
      </c>
      <c r="M121" s="8">
        <f t="shared" si="4"/>
        <v>7.8176999999999996E-2</v>
      </c>
      <c r="N121" s="8">
        <f>M121*11</f>
        <v>0.85994700000000002</v>
      </c>
    </row>
    <row r="122" spans="1:14" x14ac:dyDescent="0.25">
      <c r="A122" s="5" t="s">
        <v>251</v>
      </c>
      <c r="B122" s="5" t="s">
        <v>7</v>
      </c>
      <c r="D122" s="6">
        <v>5000</v>
      </c>
      <c r="E122" s="6">
        <v>5000</v>
      </c>
      <c r="F122" s="6">
        <v>32309.61</v>
      </c>
      <c r="G122" s="5">
        <v>6.8849999999999998</v>
      </c>
      <c r="H122" s="5">
        <v>5.7549999999999999</v>
      </c>
      <c r="I122" s="5" t="s">
        <v>13</v>
      </c>
      <c r="J122" s="5" t="s">
        <v>11</v>
      </c>
      <c r="K122" s="5">
        <v>84103</v>
      </c>
      <c r="L122" s="7">
        <v>41467</v>
      </c>
      <c r="M122" s="8">
        <f t="shared" si="4"/>
        <v>9.3200000000000005E-2</v>
      </c>
      <c r="N122" s="8">
        <f>M122*17</f>
        <v>1.5844</v>
      </c>
    </row>
    <row r="123" spans="1:14" x14ac:dyDescent="0.25">
      <c r="A123" s="5" t="s">
        <v>214</v>
      </c>
      <c r="B123" s="5" t="s">
        <v>7</v>
      </c>
      <c r="D123" s="6">
        <v>4868.75</v>
      </c>
      <c r="E123" s="6">
        <v>4868.75</v>
      </c>
      <c r="F123" s="6">
        <v>17282.28</v>
      </c>
      <c r="G123" s="5">
        <v>5.0350000000000001</v>
      </c>
      <c r="H123" s="5">
        <v>3.895</v>
      </c>
      <c r="I123" s="5" t="s">
        <v>81</v>
      </c>
      <c r="J123" s="5" t="s">
        <v>82</v>
      </c>
      <c r="K123" s="5">
        <v>84335</v>
      </c>
      <c r="L123" s="7">
        <v>41663</v>
      </c>
      <c r="M123" s="8">
        <f t="shared" si="4"/>
        <v>8.9584999999999998E-2</v>
      </c>
      <c r="N123" s="8">
        <f>M123*11</f>
        <v>0.98543499999999995</v>
      </c>
    </row>
    <row r="124" spans="1:14" x14ac:dyDescent="0.25">
      <c r="A124" s="5" t="s">
        <v>256</v>
      </c>
      <c r="B124" s="5" t="s">
        <v>7</v>
      </c>
      <c r="D124" s="6">
        <v>3568.75</v>
      </c>
      <c r="E124" s="6">
        <v>3568.75</v>
      </c>
      <c r="F124" s="6">
        <v>7778.51</v>
      </c>
      <c r="G124" s="5">
        <v>3.6</v>
      </c>
      <c r="H124" s="5">
        <v>3.032</v>
      </c>
      <c r="I124" s="5" t="s">
        <v>13</v>
      </c>
      <c r="J124" s="5" t="s">
        <v>11</v>
      </c>
      <c r="K124" s="5">
        <v>84104</v>
      </c>
      <c r="L124" s="7">
        <v>41750</v>
      </c>
      <c r="M124" s="8">
        <f t="shared" si="4"/>
        <v>6.9736000000000006E-2</v>
      </c>
      <c r="N124" s="8">
        <f>M124*8</f>
        <v>0.55788800000000005</v>
      </c>
    </row>
    <row r="125" spans="1:14" x14ac:dyDescent="0.25">
      <c r="A125" s="5" t="s">
        <v>252</v>
      </c>
      <c r="B125" s="5" t="s">
        <v>7</v>
      </c>
      <c r="D125" s="6">
        <v>5000</v>
      </c>
      <c r="E125" s="6">
        <v>5000</v>
      </c>
      <c r="F125" s="6">
        <v>11973.1</v>
      </c>
      <c r="G125" s="5">
        <v>6</v>
      </c>
      <c r="H125" s="5">
        <v>5.306</v>
      </c>
      <c r="I125" s="5" t="s">
        <v>20</v>
      </c>
      <c r="J125" s="5" t="s">
        <v>21</v>
      </c>
      <c r="K125" s="5">
        <v>84074</v>
      </c>
      <c r="L125" s="7">
        <v>41467</v>
      </c>
      <c r="M125" s="8">
        <f t="shared" si="4"/>
        <v>9.3200000000000005E-2</v>
      </c>
      <c r="N125" s="8">
        <f>M125*17</f>
        <v>1.5844</v>
      </c>
    </row>
    <row r="126" spans="1:14" x14ac:dyDescent="0.25">
      <c r="A126" s="5" t="s">
        <v>258</v>
      </c>
      <c r="B126" s="5" t="s">
        <v>7</v>
      </c>
      <c r="D126" s="6">
        <v>5000</v>
      </c>
      <c r="E126" s="6">
        <v>5000</v>
      </c>
      <c r="F126" s="6">
        <v>26100</v>
      </c>
      <c r="G126" s="5">
        <v>6.375</v>
      </c>
      <c r="H126" s="5">
        <v>5.2160000000000002</v>
      </c>
      <c r="I126" s="5" t="s">
        <v>67</v>
      </c>
      <c r="J126" s="5" t="s">
        <v>11</v>
      </c>
      <c r="K126" s="5">
        <v>84095</v>
      </c>
      <c r="L126" s="7">
        <v>41689</v>
      </c>
      <c r="M126" s="8">
        <f t="shared" si="4"/>
        <v>9.3200000000000005E-2</v>
      </c>
      <c r="N126" s="8">
        <f>M126*10</f>
        <v>0.93200000000000005</v>
      </c>
    </row>
    <row r="127" spans="1:14" x14ac:dyDescent="0.25">
      <c r="A127" s="5" t="s">
        <v>262</v>
      </c>
      <c r="B127" s="5" t="s">
        <v>7</v>
      </c>
      <c r="D127" s="6">
        <v>5000</v>
      </c>
      <c r="E127" s="6">
        <v>5000</v>
      </c>
      <c r="F127" s="6">
        <v>30843.05</v>
      </c>
      <c r="G127" s="5">
        <v>8.82</v>
      </c>
      <c r="H127" s="5">
        <v>7.7060000000000004</v>
      </c>
      <c r="I127" s="5" t="s">
        <v>30</v>
      </c>
      <c r="J127" s="5" t="s">
        <v>31</v>
      </c>
      <c r="K127" s="5">
        <v>84060</v>
      </c>
      <c r="L127" s="7">
        <v>41663</v>
      </c>
      <c r="M127" s="8">
        <f t="shared" si="4"/>
        <v>9.3200000000000005E-2</v>
      </c>
      <c r="N127" s="8">
        <f>M127*11</f>
        <v>1.0252000000000001</v>
      </c>
    </row>
    <row r="128" spans="1:14" x14ac:dyDescent="0.25">
      <c r="A128" s="5" t="s">
        <v>260</v>
      </c>
      <c r="B128" s="5" t="s">
        <v>7</v>
      </c>
      <c r="D128" s="6">
        <v>3642.5</v>
      </c>
      <c r="E128" s="6">
        <v>3642.5</v>
      </c>
      <c r="F128" s="6">
        <v>10450</v>
      </c>
      <c r="G128" s="5">
        <v>4.08</v>
      </c>
      <c r="H128" s="5">
        <v>2.9140000000000001</v>
      </c>
      <c r="I128" s="5" t="s">
        <v>171</v>
      </c>
      <c r="J128" s="5" t="s">
        <v>66</v>
      </c>
      <c r="K128" s="5">
        <v>84041</v>
      </c>
      <c r="L128" s="7">
        <v>41480</v>
      </c>
      <c r="M128" s="8">
        <f t="shared" si="4"/>
        <v>6.7021999999999998E-2</v>
      </c>
      <c r="N128" s="8">
        <f>M128*17</f>
        <v>1.1393739999999999</v>
      </c>
    </row>
    <row r="129" spans="1:14" x14ac:dyDescent="0.25">
      <c r="A129" s="5" t="s">
        <v>268</v>
      </c>
      <c r="B129" s="5" t="s">
        <v>7</v>
      </c>
      <c r="D129" s="6">
        <v>5000</v>
      </c>
      <c r="E129" s="6">
        <v>5000</v>
      </c>
      <c r="F129" s="6">
        <v>55514.23</v>
      </c>
      <c r="G129" s="5">
        <v>12</v>
      </c>
      <c r="H129" s="5">
        <v>10.481999999999999</v>
      </c>
      <c r="I129" s="5" t="s">
        <v>269</v>
      </c>
      <c r="J129" s="5" t="s">
        <v>66</v>
      </c>
      <c r="K129" s="5">
        <v>84037</v>
      </c>
      <c r="L129" s="7">
        <v>41703</v>
      </c>
      <c r="M129" s="8">
        <f t="shared" si="4"/>
        <v>9.3200000000000005E-2</v>
      </c>
      <c r="N129" s="8">
        <f>M129*9</f>
        <v>0.83879999999999999</v>
      </c>
    </row>
    <row r="130" spans="1:14" x14ac:dyDescent="0.25">
      <c r="A130" s="5" t="s">
        <v>270</v>
      </c>
      <c r="B130" s="5" t="s">
        <v>7</v>
      </c>
      <c r="D130" s="6">
        <v>5000</v>
      </c>
      <c r="E130" s="6">
        <v>5000</v>
      </c>
      <c r="F130" s="6">
        <v>54060</v>
      </c>
      <c r="G130" s="5">
        <v>9.01</v>
      </c>
      <c r="H130" s="5">
        <v>7.266</v>
      </c>
      <c r="I130" s="5" t="s">
        <v>271</v>
      </c>
      <c r="J130" s="5" t="s">
        <v>51</v>
      </c>
      <c r="K130" s="5">
        <v>84404</v>
      </c>
      <c r="L130" s="7">
        <v>41746</v>
      </c>
      <c r="M130" s="8">
        <f t="shared" si="4"/>
        <v>9.3200000000000005E-2</v>
      </c>
      <c r="N130" s="8">
        <f>M130*8</f>
        <v>0.74560000000000004</v>
      </c>
    </row>
    <row r="131" spans="1:14" x14ac:dyDescent="0.25">
      <c r="A131" s="5" t="s">
        <v>275</v>
      </c>
      <c r="B131" s="5" t="s">
        <v>7</v>
      </c>
      <c r="D131" s="6">
        <v>5000</v>
      </c>
      <c r="E131" s="6">
        <v>5000</v>
      </c>
      <c r="F131" s="6">
        <v>16529.5</v>
      </c>
      <c r="G131" s="5">
        <v>6</v>
      </c>
      <c r="H131" s="5">
        <v>5.2489999999999997</v>
      </c>
      <c r="I131" s="5" t="s">
        <v>67</v>
      </c>
      <c r="J131" s="5" t="s">
        <v>11</v>
      </c>
      <c r="K131" s="5">
        <v>84095</v>
      </c>
      <c r="L131" s="7">
        <v>41664</v>
      </c>
      <c r="M131" s="8">
        <f t="shared" si="4"/>
        <v>9.3200000000000005E-2</v>
      </c>
      <c r="N131" s="8">
        <f>M131*11</f>
        <v>1.0252000000000001</v>
      </c>
    </row>
    <row r="132" spans="1:14" x14ac:dyDescent="0.25">
      <c r="A132" s="5" t="s">
        <v>8</v>
      </c>
      <c r="B132" s="5" t="s">
        <v>9</v>
      </c>
      <c r="D132" s="6">
        <v>17959</v>
      </c>
      <c r="E132" s="6">
        <v>17959</v>
      </c>
      <c r="F132" s="6">
        <v>72380</v>
      </c>
      <c r="G132" s="5">
        <v>22</v>
      </c>
      <c r="H132" s="5">
        <v>17.959</v>
      </c>
      <c r="I132" s="5" t="s">
        <v>10</v>
      </c>
      <c r="J132" s="5" t="s">
        <v>11</v>
      </c>
      <c r="K132" s="5">
        <v>84119</v>
      </c>
      <c r="L132" s="7">
        <v>41529</v>
      </c>
      <c r="M132" s="8">
        <f t="shared" si="4"/>
        <v>9.3200000000000005E-2</v>
      </c>
      <c r="N132" s="8">
        <f>M132*15</f>
        <v>1.3980000000000001</v>
      </c>
    </row>
    <row r="133" spans="1:14" x14ac:dyDescent="0.25">
      <c r="A133" s="5" t="s">
        <v>14</v>
      </c>
      <c r="B133" s="5" t="s">
        <v>9</v>
      </c>
      <c r="D133" s="6">
        <v>2770</v>
      </c>
      <c r="E133" s="6">
        <v>2770</v>
      </c>
      <c r="F133" s="6">
        <v>15537.96</v>
      </c>
      <c r="G133" s="5">
        <v>4.5780000000000003</v>
      </c>
      <c r="H133" s="5">
        <v>4.024</v>
      </c>
      <c r="I133" s="5" t="s">
        <v>13</v>
      </c>
      <c r="J133" s="5" t="s">
        <v>11</v>
      </c>
      <c r="K133" s="5">
        <v>84115</v>
      </c>
      <c r="L133" s="7">
        <v>41467</v>
      </c>
      <c r="M133" s="8">
        <f t="shared" ref="M133:M164" si="5">IF(H133&lt;25,H133*0.023,0.575)</f>
        <v>9.2551999999999995E-2</v>
      </c>
      <c r="N133" s="8">
        <f>M133*17</f>
        <v>1.5733839999999999</v>
      </c>
    </row>
    <row r="134" spans="1:14" x14ac:dyDescent="0.25">
      <c r="A134" s="5" t="s">
        <v>19</v>
      </c>
      <c r="B134" s="5" t="s">
        <v>9</v>
      </c>
      <c r="D134" s="6">
        <v>19749</v>
      </c>
      <c r="E134" s="6">
        <v>19749</v>
      </c>
      <c r="F134" s="6">
        <v>32525</v>
      </c>
      <c r="G134" s="5">
        <v>22.8</v>
      </c>
      <c r="H134" s="5">
        <v>19.748999999999999</v>
      </c>
      <c r="I134" s="5" t="s">
        <v>20</v>
      </c>
      <c r="J134" s="5" t="s">
        <v>21</v>
      </c>
      <c r="K134" s="5">
        <v>84074</v>
      </c>
      <c r="L134" s="7">
        <v>41694</v>
      </c>
      <c r="M134" s="8">
        <f t="shared" si="5"/>
        <v>0.45422699999999999</v>
      </c>
      <c r="N134" s="8">
        <f>M134*10</f>
        <v>4.5422700000000003</v>
      </c>
    </row>
    <row r="135" spans="1:14" x14ac:dyDescent="0.25">
      <c r="A135" s="5" t="s">
        <v>25</v>
      </c>
      <c r="B135" s="5" t="s">
        <v>9</v>
      </c>
      <c r="D135" s="6">
        <v>15442</v>
      </c>
      <c r="E135" s="6">
        <v>15442</v>
      </c>
      <c r="F135" s="6">
        <v>79800</v>
      </c>
      <c r="G135" s="5">
        <v>19</v>
      </c>
      <c r="H135" s="5">
        <v>15.442</v>
      </c>
      <c r="I135" s="5" t="s">
        <v>23</v>
      </c>
      <c r="J135" s="5" t="s">
        <v>24</v>
      </c>
      <c r="K135" s="5">
        <v>84720</v>
      </c>
      <c r="L135" s="7">
        <v>41508</v>
      </c>
      <c r="M135" s="8">
        <f t="shared" si="5"/>
        <v>0.35516599999999998</v>
      </c>
      <c r="N135" s="8">
        <f>M135*16</f>
        <v>5.6826559999999997</v>
      </c>
    </row>
    <row r="136" spans="1:14" x14ac:dyDescent="0.25">
      <c r="A136" s="5" t="s">
        <v>26</v>
      </c>
      <c r="B136" s="5" t="s">
        <v>9</v>
      </c>
      <c r="D136" s="6">
        <v>25000</v>
      </c>
      <c r="E136" s="6">
        <v>25000</v>
      </c>
      <c r="F136" s="6">
        <v>111331</v>
      </c>
      <c r="G136" s="5">
        <v>32.045999999999999</v>
      </c>
      <c r="H136" s="5">
        <v>26.863</v>
      </c>
      <c r="I136" s="5" t="s">
        <v>13</v>
      </c>
      <c r="J136" s="5" t="s">
        <v>11</v>
      </c>
      <c r="K136" s="5">
        <v>84119</v>
      </c>
      <c r="L136" s="7">
        <v>41682</v>
      </c>
      <c r="M136" s="8">
        <f t="shared" si="5"/>
        <v>0.57499999999999996</v>
      </c>
      <c r="N136" s="8">
        <f>M136*10</f>
        <v>5.75</v>
      </c>
    </row>
    <row r="137" spans="1:14" x14ac:dyDescent="0.25">
      <c r="A137" s="5" t="s">
        <v>45</v>
      </c>
      <c r="B137" s="5" t="s">
        <v>9</v>
      </c>
      <c r="D137" s="6">
        <v>12433</v>
      </c>
      <c r="E137" s="6">
        <v>12433</v>
      </c>
      <c r="F137" s="6">
        <v>44335</v>
      </c>
      <c r="G137" s="5">
        <v>15.3</v>
      </c>
      <c r="H137" s="5">
        <v>12.433</v>
      </c>
      <c r="I137" s="5" t="s">
        <v>13</v>
      </c>
      <c r="J137" s="5" t="s">
        <v>11</v>
      </c>
      <c r="K137" s="5">
        <v>84119</v>
      </c>
      <c r="L137" s="7">
        <v>41576</v>
      </c>
      <c r="M137" s="8">
        <f t="shared" si="5"/>
        <v>0.28595900000000002</v>
      </c>
      <c r="N137" s="8">
        <f>M137*14</f>
        <v>4.0034260000000002</v>
      </c>
    </row>
    <row r="138" spans="1:14" x14ac:dyDescent="0.25">
      <c r="A138" s="5" t="s">
        <v>310</v>
      </c>
      <c r="B138" s="5" t="s">
        <v>9</v>
      </c>
      <c r="D138" s="6">
        <v>9239</v>
      </c>
      <c r="E138" s="6">
        <v>9239</v>
      </c>
      <c r="F138" s="6">
        <v>32400</v>
      </c>
      <c r="G138" s="5">
        <v>11</v>
      </c>
      <c r="H138" s="5">
        <v>9.2390000000000008</v>
      </c>
      <c r="I138" s="5" t="s">
        <v>128</v>
      </c>
      <c r="J138" s="5" t="s">
        <v>85</v>
      </c>
      <c r="K138" s="5">
        <v>84003</v>
      </c>
      <c r="L138" s="7">
        <v>41912</v>
      </c>
      <c r="M138" s="8">
        <f t="shared" si="5"/>
        <v>0.21249700000000002</v>
      </c>
      <c r="N138" s="8">
        <f>M138*3</f>
        <v>0.63749100000000003</v>
      </c>
    </row>
    <row r="139" spans="1:14" x14ac:dyDescent="0.25">
      <c r="A139" s="5" t="s">
        <v>311</v>
      </c>
      <c r="B139" s="5" t="s">
        <v>9</v>
      </c>
      <c r="D139" s="6">
        <v>5165</v>
      </c>
      <c r="E139" s="6">
        <v>5165</v>
      </c>
      <c r="F139" s="6">
        <v>20800</v>
      </c>
      <c r="G139" s="5">
        <v>5.84</v>
      </c>
      <c r="H139" s="5">
        <v>5.165</v>
      </c>
      <c r="I139" s="5" t="s">
        <v>30</v>
      </c>
      <c r="J139" s="5" t="s">
        <v>31</v>
      </c>
      <c r="K139" s="5">
        <v>84060</v>
      </c>
      <c r="L139" s="7">
        <v>41827</v>
      </c>
      <c r="M139" s="8">
        <f t="shared" si="5"/>
        <v>0.118795</v>
      </c>
      <c r="N139" s="8">
        <f>M139*5</f>
        <v>0.59397500000000003</v>
      </c>
    </row>
    <row r="140" spans="1:14" x14ac:dyDescent="0.25">
      <c r="A140" s="5" t="s">
        <v>39</v>
      </c>
      <c r="B140" s="5" t="s">
        <v>9</v>
      </c>
      <c r="D140" s="6">
        <v>25000</v>
      </c>
      <c r="E140" s="6">
        <v>25000</v>
      </c>
      <c r="F140" s="6">
        <v>143000</v>
      </c>
      <c r="G140" s="5">
        <v>43.2</v>
      </c>
      <c r="H140" s="5">
        <v>34.960999999999999</v>
      </c>
      <c r="I140" s="5" t="s">
        <v>13</v>
      </c>
      <c r="J140" s="5" t="s">
        <v>11</v>
      </c>
      <c r="K140" s="5">
        <v>84104</v>
      </c>
      <c r="L140" s="7">
        <v>41604</v>
      </c>
      <c r="M140" s="8">
        <f t="shared" si="5"/>
        <v>0.57499999999999996</v>
      </c>
      <c r="N140" s="8">
        <f>M140*13</f>
        <v>7.4749999999999996</v>
      </c>
    </row>
    <row r="141" spans="1:14" x14ac:dyDescent="0.25">
      <c r="A141" s="5" t="s">
        <v>55</v>
      </c>
      <c r="B141" s="5" t="s">
        <v>9</v>
      </c>
      <c r="D141" s="6">
        <v>21110</v>
      </c>
      <c r="E141" s="6">
        <v>21110</v>
      </c>
      <c r="F141" s="6">
        <v>116250</v>
      </c>
      <c r="G141" s="5">
        <v>25</v>
      </c>
      <c r="H141" s="5">
        <v>21.11</v>
      </c>
      <c r="I141" s="5" t="s">
        <v>28</v>
      </c>
      <c r="J141" s="5" t="s">
        <v>11</v>
      </c>
      <c r="K141" s="5">
        <v>84088</v>
      </c>
      <c r="L141" s="7">
        <v>41548</v>
      </c>
      <c r="M141" s="8">
        <f t="shared" si="5"/>
        <v>0.48552999999999996</v>
      </c>
      <c r="N141" s="8">
        <f>M141*14</f>
        <v>6.7974199999999998</v>
      </c>
    </row>
    <row r="142" spans="1:14" x14ac:dyDescent="0.25">
      <c r="A142" s="5" t="s">
        <v>57</v>
      </c>
      <c r="B142" s="5" t="s">
        <v>9</v>
      </c>
      <c r="D142" s="6">
        <v>12612</v>
      </c>
      <c r="E142" s="6">
        <v>12612</v>
      </c>
      <c r="F142" s="6">
        <v>56003.75</v>
      </c>
      <c r="G142" s="5">
        <v>15.9</v>
      </c>
      <c r="H142" s="5">
        <v>12.612</v>
      </c>
      <c r="I142" s="5" t="s">
        <v>13</v>
      </c>
      <c r="J142" s="5" t="s">
        <v>11</v>
      </c>
      <c r="K142" s="5">
        <v>84105</v>
      </c>
      <c r="L142" s="7">
        <v>41576</v>
      </c>
      <c r="M142" s="8">
        <f t="shared" si="5"/>
        <v>0.290076</v>
      </c>
      <c r="N142" s="8">
        <f>M142*14</f>
        <v>4.061064</v>
      </c>
    </row>
    <row r="143" spans="1:14" x14ac:dyDescent="0.25">
      <c r="A143" s="5" t="s">
        <v>309</v>
      </c>
      <c r="B143" s="5" t="s">
        <v>9</v>
      </c>
      <c r="D143" s="6">
        <v>18953</v>
      </c>
      <c r="E143" s="6">
        <v>18005.349999999999</v>
      </c>
      <c r="F143" s="6">
        <v>74991</v>
      </c>
      <c r="G143" s="5">
        <v>22.88</v>
      </c>
      <c r="H143" s="5">
        <v>19.135000000000002</v>
      </c>
      <c r="I143" s="5" t="s">
        <v>175</v>
      </c>
      <c r="J143" s="5" t="s">
        <v>11</v>
      </c>
      <c r="K143" s="5">
        <v>84124</v>
      </c>
      <c r="L143" s="7">
        <v>41821</v>
      </c>
      <c r="M143" s="8">
        <f t="shared" si="5"/>
        <v>0.44010500000000002</v>
      </c>
      <c r="N143" s="8">
        <f>M143*5</f>
        <v>2.2005250000000003</v>
      </c>
    </row>
    <row r="144" spans="1:14" x14ac:dyDescent="0.25">
      <c r="A144" s="5" t="s">
        <v>61</v>
      </c>
      <c r="B144" s="5" t="s">
        <v>9</v>
      </c>
      <c r="D144" s="6">
        <v>19403</v>
      </c>
      <c r="E144" s="6">
        <v>19403</v>
      </c>
      <c r="F144" s="6">
        <v>55725.87</v>
      </c>
      <c r="G144" s="5">
        <v>25.234999999999999</v>
      </c>
      <c r="H144" s="5">
        <v>19.402999999999999</v>
      </c>
      <c r="I144" s="5" t="s">
        <v>62</v>
      </c>
      <c r="J144" s="5" t="s">
        <v>51</v>
      </c>
      <c r="K144" s="5">
        <v>84401</v>
      </c>
      <c r="L144" s="7">
        <v>41670</v>
      </c>
      <c r="M144" s="8">
        <f t="shared" si="5"/>
        <v>0.44626899999999997</v>
      </c>
      <c r="N144" s="8">
        <f>M144*11</f>
        <v>4.9089589999999994</v>
      </c>
    </row>
    <row r="145" spans="1:14" x14ac:dyDescent="0.25">
      <c r="A145" s="5" t="s">
        <v>58</v>
      </c>
      <c r="B145" s="5" t="s">
        <v>9</v>
      </c>
      <c r="D145" s="6">
        <v>10778</v>
      </c>
      <c r="E145" s="6">
        <v>10778</v>
      </c>
      <c r="F145" s="6">
        <v>49243.01</v>
      </c>
      <c r="G145" s="5">
        <v>12.494999999999999</v>
      </c>
      <c r="H145" s="5">
        <v>10.778</v>
      </c>
      <c r="I145" s="5" t="s">
        <v>13</v>
      </c>
      <c r="J145" s="5" t="s">
        <v>11</v>
      </c>
      <c r="K145" s="5">
        <v>84104</v>
      </c>
      <c r="L145" s="7">
        <v>41425</v>
      </c>
      <c r="M145" s="8">
        <f t="shared" si="5"/>
        <v>0.247894</v>
      </c>
      <c r="N145" s="8">
        <f>M145*19</f>
        <v>4.7099859999999998</v>
      </c>
    </row>
    <row r="146" spans="1:14" x14ac:dyDescent="0.25">
      <c r="A146" s="5" t="s">
        <v>69</v>
      </c>
      <c r="B146" s="5" t="s">
        <v>9</v>
      </c>
      <c r="D146" s="6">
        <v>7898</v>
      </c>
      <c r="E146" s="6">
        <v>7898</v>
      </c>
      <c r="F146" s="6">
        <v>44880</v>
      </c>
      <c r="G146" s="5">
        <v>9.8049999999999997</v>
      </c>
      <c r="H146" s="5">
        <v>7.8979999999999997</v>
      </c>
      <c r="I146" s="5" t="s">
        <v>13</v>
      </c>
      <c r="J146" s="5" t="s">
        <v>11</v>
      </c>
      <c r="K146" s="5">
        <v>84101</v>
      </c>
      <c r="L146" s="7">
        <v>41682</v>
      </c>
      <c r="M146" s="8">
        <f t="shared" si="5"/>
        <v>0.18165399999999998</v>
      </c>
      <c r="N146" s="8">
        <f>M146*10</f>
        <v>1.8165399999999998</v>
      </c>
    </row>
    <row r="147" spans="1:14" x14ac:dyDescent="0.25">
      <c r="A147" s="5" t="s">
        <v>73</v>
      </c>
      <c r="B147" s="5" t="s">
        <v>9</v>
      </c>
      <c r="D147" s="6">
        <v>9357</v>
      </c>
      <c r="E147" s="6">
        <v>9357</v>
      </c>
      <c r="F147" s="6">
        <v>37280</v>
      </c>
      <c r="G147" s="5">
        <v>11.025</v>
      </c>
      <c r="H147" s="5">
        <v>9.3569999999999993</v>
      </c>
      <c r="I147" s="5" t="s">
        <v>13</v>
      </c>
      <c r="J147" s="5" t="s">
        <v>11</v>
      </c>
      <c r="K147" s="5">
        <v>84106</v>
      </c>
      <c r="L147" s="7">
        <v>41500</v>
      </c>
      <c r="M147" s="8">
        <f t="shared" si="5"/>
        <v>0.21521099999999999</v>
      </c>
      <c r="N147" s="8">
        <f>M147*16</f>
        <v>3.4433759999999998</v>
      </c>
    </row>
    <row r="148" spans="1:14" x14ac:dyDescent="0.25">
      <c r="A148" s="5" t="s">
        <v>74</v>
      </c>
      <c r="B148" s="5" t="s">
        <v>9</v>
      </c>
      <c r="D148" s="6">
        <v>16983</v>
      </c>
      <c r="E148" s="6">
        <v>16983</v>
      </c>
      <c r="F148" s="6">
        <v>78484.929999999993</v>
      </c>
      <c r="G148" s="5">
        <v>21.73</v>
      </c>
      <c r="H148" s="5">
        <v>18.044</v>
      </c>
      <c r="I148" s="5" t="s">
        <v>30</v>
      </c>
      <c r="J148" s="5" t="s">
        <v>31</v>
      </c>
      <c r="K148" s="5">
        <v>84060</v>
      </c>
      <c r="L148" s="7">
        <v>41620</v>
      </c>
      <c r="M148" s="8">
        <f t="shared" si="5"/>
        <v>0.41501199999999999</v>
      </c>
      <c r="N148" s="8">
        <f>M148*12</f>
        <v>4.9801440000000001</v>
      </c>
    </row>
    <row r="149" spans="1:14" x14ac:dyDescent="0.25">
      <c r="A149" s="5" t="s">
        <v>77</v>
      </c>
      <c r="B149" s="5" t="s">
        <v>9</v>
      </c>
      <c r="D149" s="6">
        <v>13460</v>
      </c>
      <c r="E149" s="6">
        <v>13460</v>
      </c>
      <c r="F149" s="6">
        <v>62674.66</v>
      </c>
      <c r="G149" s="5">
        <v>16.96</v>
      </c>
      <c r="H149" s="5">
        <v>13.595000000000001</v>
      </c>
      <c r="I149" s="5" t="s">
        <v>30</v>
      </c>
      <c r="J149" s="5" t="s">
        <v>31</v>
      </c>
      <c r="K149" s="5">
        <v>84060</v>
      </c>
      <c r="L149" s="7">
        <v>41620</v>
      </c>
      <c r="M149" s="8">
        <f t="shared" si="5"/>
        <v>0.31268499999999999</v>
      </c>
      <c r="N149" s="8">
        <f>M149*12</f>
        <v>3.7522199999999999</v>
      </c>
    </row>
    <row r="150" spans="1:14" x14ac:dyDescent="0.25">
      <c r="A150" s="5" t="s">
        <v>96</v>
      </c>
      <c r="B150" s="5" t="s">
        <v>9</v>
      </c>
      <c r="D150" s="6">
        <v>23613</v>
      </c>
      <c r="E150" s="6">
        <v>23613</v>
      </c>
      <c r="F150" s="6">
        <v>143500</v>
      </c>
      <c r="G150" s="5">
        <v>28.08</v>
      </c>
      <c r="H150" s="5">
        <v>23.613</v>
      </c>
      <c r="I150" s="5" t="s">
        <v>13</v>
      </c>
      <c r="J150" s="5" t="s">
        <v>11</v>
      </c>
      <c r="K150" s="5">
        <v>84115</v>
      </c>
      <c r="L150" s="7">
        <v>41593</v>
      </c>
      <c r="M150" s="8">
        <f t="shared" si="5"/>
        <v>0.543099</v>
      </c>
      <c r="N150" s="8">
        <f>M150*13</f>
        <v>7.0602869999999998</v>
      </c>
    </row>
    <row r="151" spans="1:14" x14ac:dyDescent="0.25">
      <c r="A151" s="5" t="s">
        <v>97</v>
      </c>
      <c r="B151" s="5" t="s">
        <v>9</v>
      </c>
      <c r="D151" s="6">
        <v>23450</v>
      </c>
      <c r="E151" s="6">
        <v>23450</v>
      </c>
      <c r="F151" s="6">
        <v>143500</v>
      </c>
      <c r="G151" s="5">
        <v>27.54</v>
      </c>
      <c r="H151" s="5">
        <v>23.45</v>
      </c>
      <c r="I151" s="5" t="s">
        <v>13</v>
      </c>
      <c r="J151" s="5" t="s">
        <v>11</v>
      </c>
      <c r="K151" s="5">
        <v>84115</v>
      </c>
      <c r="L151" s="7">
        <v>41593</v>
      </c>
      <c r="M151" s="8">
        <f t="shared" si="5"/>
        <v>0.53935</v>
      </c>
      <c r="N151" s="8">
        <f>M151*13</f>
        <v>7.0115499999999997</v>
      </c>
    </row>
    <row r="152" spans="1:14" x14ac:dyDescent="0.25">
      <c r="A152" s="5" t="s">
        <v>98</v>
      </c>
      <c r="B152" s="5" t="s">
        <v>9</v>
      </c>
      <c r="D152" s="6">
        <v>24011</v>
      </c>
      <c r="E152" s="6">
        <v>24011</v>
      </c>
      <c r="F152" s="6">
        <v>143500</v>
      </c>
      <c r="G152" s="5">
        <v>27</v>
      </c>
      <c r="H152" s="5">
        <v>24.010999999999999</v>
      </c>
      <c r="I152" s="5" t="s">
        <v>35</v>
      </c>
      <c r="J152" s="5" t="s">
        <v>11</v>
      </c>
      <c r="K152" s="5">
        <v>84070</v>
      </c>
      <c r="L152" s="7">
        <v>41664</v>
      </c>
      <c r="M152" s="8">
        <f t="shared" si="5"/>
        <v>0.55225299999999999</v>
      </c>
      <c r="N152" s="8">
        <f>M152*11</f>
        <v>6.074783</v>
      </c>
    </row>
    <row r="153" spans="1:14" x14ac:dyDescent="0.25">
      <c r="A153" s="5" t="s">
        <v>99</v>
      </c>
      <c r="B153" s="5" t="s">
        <v>9</v>
      </c>
      <c r="D153" s="6">
        <v>18556</v>
      </c>
      <c r="E153" s="6">
        <v>18556</v>
      </c>
      <c r="F153" s="6">
        <v>179900</v>
      </c>
      <c r="G153" s="5">
        <v>23.4</v>
      </c>
      <c r="H153" s="5">
        <v>18.556000000000001</v>
      </c>
      <c r="I153" s="5" t="s">
        <v>84</v>
      </c>
      <c r="J153" s="5" t="s">
        <v>85</v>
      </c>
      <c r="K153" s="5">
        <v>84058</v>
      </c>
      <c r="L153" s="7">
        <v>41663</v>
      </c>
      <c r="M153" s="8">
        <f t="shared" si="5"/>
        <v>0.426788</v>
      </c>
      <c r="N153" s="8">
        <f>M153*11</f>
        <v>4.6946680000000001</v>
      </c>
    </row>
    <row r="154" spans="1:14" x14ac:dyDescent="0.25">
      <c r="A154" s="5" t="s">
        <v>88</v>
      </c>
      <c r="B154" s="5" t="s">
        <v>9</v>
      </c>
      <c r="D154" s="6">
        <v>19397</v>
      </c>
      <c r="E154" s="6">
        <v>19397</v>
      </c>
      <c r="F154" s="6">
        <v>87090</v>
      </c>
      <c r="G154" s="5">
        <v>25.48</v>
      </c>
      <c r="H154" s="5">
        <v>19.396999999999998</v>
      </c>
      <c r="I154" s="5" t="s">
        <v>89</v>
      </c>
      <c r="J154" s="5" t="s">
        <v>11</v>
      </c>
      <c r="K154" s="5">
        <v>84118</v>
      </c>
      <c r="L154" s="7">
        <v>41576</v>
      </c>
      <c r="M154" s="8">
        <f t="shared" si="5"/>
        <v>0.44613099999999994</v>
      </c>
      <c r="N154" s="8">
        <f>M154*14</f>
        <v>6.2458339999999994</v>
      </c>
    </row>
    <row r="155" spans="1:14" x14ac:dyDescent="0.25">
      <c r="A155" s="5" t="s">
        <v>92</v>
      </c>
      <c r="B155" s="5" t="s">
        <v>9</v>
      </c>
      <c r="D155" s="6">
        <v>19124</v>
      </c>
      <c r="E155" s="6">
        <v>19124</v>
      </c>
      <c r="F155" s="6">
        <v>84238</v>
      </c>
      <c r="G155" s="5">
        <v>25.48</v>
      </c>
      <c r="H155" s="5">
        <v>19.123999999999999</v>
      </c>
      <c r="I155" s="5" t="s">
        <v>10</v>
      </c>
      <c r="J155" s="5" t="s">
        <v>11</v>
      </c>
      <c r="K155" s="5">
        <v>84120</v>
      </c>
      <c r="L155" s="7">
        <v>41662</v>
      </c>
      <c r="M155" s="8">
        <f t="shared" si="5"/>
        <v>0.43985199999999997</v>
      </c>
      <c r="N155" s="8">
        <f>M155*11</f>
        <v>4.8383719999999997</v>
      </c>
    </row>
    <row r="156" spans="1:14" x14ac:dyDescent="0.25">
      <c r="A156" s="5" t="s">
        <v>100</v>
      </c>
      <c r="B156" s="5" t="s">
        <v>9</v>
      </c>
      <c r="D156" s="6">
        <v>14274</v>
      </c>
      <c r="E156" s="6">
        <v>14274</v>
      </c>
      <c r="F156" s="6">
        <v>64491</v>
      </c>
      <c r="G156" s="5">
        <v>19.11</v>
      </c>
      <c r="H156" s="5">
        <v>14.273999999999999</v>
      </c>
      <c r="I156" s="5" t="s">
        <v>28</v>
      </c>
      <c r="J156" s="5" t="s">
        <v>11</v>
      </c>
      <c r="K156" s="5">
        <v>84084</v>
      </c>
      <c r="L156" s="7">
        <v>41663</v>
      </c>
      <c r="M156" s="8">
        <f t="shared" si="5"/>
        <v>0.32830199999999998</v>
      </c>
      <c r="N156" s="8">
        <f>M156*11</f>
        <v>3.6113219999999999</v>
      </c>
    </row>
    <row r="157" spans="1:14" x14ac:dyDescent="0.25">
      <c r="A157" s="5" t="s">
        <v>101</v>
      </c>
      <c r="B157" s="5" t="s">
        <v>9</v>
      </c>
      <c r="D157" s="6">
        <v>18422</v>
      </c>
      <c r="E157" s="6">
        <v>18422</v>
      </c>
      <c r="F157" s="6">
        <v>84238</v>
      </c>
      <c r="G157" s="5">
        <v>24.96</v>
      </c>
      <c r="H157" s="5">
        <v>18.422000000000001</v>
      </c>
      <c r="I157" s="5" t="s">
        <v>84</v>
      </c>
      <c r="J157" s="5" t="s">
        <v>85</v>
      </c>
      <c r="K157" s="5">
        <v>84057</v>
      </c>
      <c r="L157" s="7">
        <v>41663</v>
      </c>
      <c r="M157" s="8">
        <f t="shared" si="5"/>
        <v>0.42370600000000003</v>
      </c>
      <c r="N157" s="8">
        <f>M157*11</f>
        <v>4.6607660000000006</v>
      </c>
    </row>
    <row r="158" spans="1:14" x14ac:dyDescent="0.25">
      <c r="A158" s="5" t="s">
        <v>102</v>
      </c>
      <c r="B158" s="5" t="s">
        <v>9</v>
      </c>
      <c r="D158" s="6">
        <v>14084</v>
      </c>
      <c r="E158" s="6">
        <v>14084</v>
      </c>
      <c r="F158" s="6">
        <v>64491</v>
      </c>
      <c r="G158" s="5">
        <v>18.72</v>
      </c>
      <c r="H158" s="5">
        <v>14.084</v>
      </c>
      <c r="I158" s="5" t="s">
        <v>13</v>
      </c>
      <c r="J158" s="5" t="s">
        <v>11</v>
      </c>
      <c r="K158" s="5">
        <v>84109</v>
      </c>
      <c r="L158" s="7">
        <v>41621</v>
      </c>
      <c r="M158" s="8">
        <f t="shared" si="5"/>
        <v>0.323932</v>
      </c>
      <c r="N158" s="8">
        <f>M158*12</f>
        <v>3.887184</v>
      </c>
    </row>
    <row r="159" spans="1:14" x14ac:dyDescent="0.25">
      <c r="A159" s="5" t="s">
        <v>115</v>
      </c>
      <c r="B159" s="5" t="s">
        <v>9</v>
      </c>
      <c r="D159" s="6">
        <v>23984</v>
      </c>
      <c r="E159" s="6">
        <v>23984</v>
      </c>
      <c r="F159" s="6">
        <v>125500</v>
      </c>
      <c r="G159" s="5">
        <v>28.08</v>
      </c>
      <c r="H159" s="5">
        <v>23.984000000000002</v>
      </c>
      <c r="I159" s="5" t="s">
        <v>35</v>
      </c>
      <c r="J159" s="5" t="s">
        <v>11</v>
      </c>
      <c r="K159" s="5">
        <v>84070</v>
      </c>
      <c r="L159" s="7">
        <v>41663</v>
      </c>
      <c r="M159" s="8">
        <f t="shared" si="5"/>
        <v>0.55163200000000001</v>
      </c>
      <c r="N159" s="8">
        <f>M159*11</f>
        <v>6.067952</v>
      </c>
    </row>
    <row r="160" spans="1:14" x14ac:dyDescent="0.25">
      <c r="A160" s="5" t="s">
        <v>313</v>
      </c>
      <c r="B160" s="5" t="s">
        <v>9</v>
      </c>
      <c r="D160" s="6">
        <v>5467</v>
      </c>
      <c r="E160" s="6">
        <v>3924</v>
      </c>
      <c r="F160" s="6">
        <v>20762.71</v>
      </c>
      <c r="G160" s="5">
        <v>6.63</v>
      </c>
      <c r="H160" s="5">
        <v>5.4669999999999996</v>
      </c>
      <c r="I160" s="5" t="s">
        <v>13</v>
      </c>
      <c r="J160" s="5" t="s">
        <v>11</v>
      </c>
      <c r="K160" s="5">
        <v>84106</v>
      </c>
      <c r="L160" s="7">
        <v>41789</v>
      </c>
      <c r="M160" s="8">
        <f t="shared" si="5"/>
        <v>0.12574099999999999</v>
      </c>
      <c r="N160" s="8">
        <f>M160*7</f>
        <v>0.88018699999999994</v>
      </c>
    </row>
    <row r="161" spans="1:14" x14ac:dyDescent="0.25">
      <c r="A161" s="5" t="s">
        <v>142</v>
      </c>
      <c r="B161" s="5" t="s">
        <v>9</v>
      </c>
      <c r="D161" s="6">
        <v>3178</v>
      </c>
      <c r="E161" s="6">
        <v>3178</v>
      </c>
      <c r="F161" s="6">
        <v>17917</v>
      </c>
      <c r="G161" s="5">
        <v>3.84</v>
      </c>
      <c r="H161" s="5">
        <v>3.1779999999999999</v>
      </c>
      <c r="I161" s="5" t="s">
        <v>89</v>
      </c>
      <c r="J161" s="5" t="s">
        <v>11</v>
      </c>
      <c r="K161" s="5">
        <v>84118</v>
      </c>
      <c r="L161" s="7">
        <v>41500</v>
      </c>
      <c r="M161" s="8">
        <f t="shared" si="5"/>
        <v>7.3093999999999992E-2</v>
      </c>
      <c r="N161" s="8">
        <f>M161*16</f>
        <v>1.1695039999999999</v>
      </c>
    </row>
    <row r="162" spans="1:14" x14ac:dyDescent="0.25">
      <c r="A162" s="5" t="s">
        <v>27</v>
      </c>
      <c r="B162" s="5" t="s">
        <v>9</v>
      </c>
      <c r="D162" s="6">
        <v>22464</v>
      </c>
      <c r="E162" s="6">
        <v>22464</v>
      </c>
      <c r="F162" s="6">
        <v>190869.85</v>
      </c>
      <c r="G162" s="5">
        <v>30</v>
      </c>
      <c r="H162" s="5">
        <v>22.463999999999999</v>
      </c>
      <c r="I162" s="5" t="s">
        <v>28</v>
      </c>
      <c r="J162" s="5" t="s">
        <v>11</v>
      </c>
      <c r="K162" s="5">
        <v>84088</v>
      </c>
      <c r="L162" s="7">
        <v>41760</v>
      </c>
      <c r="M162" s="8">
        <f t="shared" si="5"/>
        <v>0.51667199999999991</v>
      </c>
      <c r="N162" s="8">
        <f>M162*7</f>
        <v>3.6167039999999995</v>
      </c>
    </row>
    <row r="163" spans="1:14" x14ac:dyDescent="0.25">
      <c r="A163" s="5" t="s">
        <v>145</v>
      </c>
      <c r="B163" s="5" t="s">
        <v>9</v>
      </c>
      <c r="D163" s="6">
        <v>25000</v>
      </c>
      <c r="E163" s="6">
        <v>25000</v>
      </c>
      <c r="F163" s="6">
        <v>119000</v>
      </c>
      <c r="G163" s="5">
        <v>36</v>
      </c>
      <c r="H163" s="5">
        <v>31.01</v>
      </c>
      <c r="I163" s="5" t="s">
        <v>13</v>
      </c>
      <c r="J163" s="5" t="s">
        <v>11</v>
      </c>
      <c r="K163" s="5">
        <v>84123</v>
      </c>
      <c r="L163" s="7">
        <v>41480</v>
      </c>
      <c r="M163" s="8">
        <f t="shared" si="5"/>
        <v>0.57499999999999996</v>
      </c>
      <c r="N163" s="8">
        <f>M163*17</f>
        <v>9.7749999999999986</v>
      </c>
    </row>
    <row r="164" spans="1:14" x14ac:dyDescent="0.25">
      <c r="A164" s="5" t="s">
        <v>146</v>
      </c>
      <c r="B164" s="5" t="s">
        <v>9</v>
      </c>
      <c r="D164" s="6">
        <v>23258</v>
      </c>
      <c r="E164" s="6">
        <v>23258</v>
      </c>
      <c r="F164" s="6">
        <v>119000</v>
      </c>
      <c r="G164" s="5">
        <v>27</v>
      </c>
      <c r="H164" s="5">
        <v>23.257999999999999</v>
      </c>
      <c r="I164" s="5" t="s">
        <v>13</v>
      </c>
      <c r="J164" s="5" t="s">
        <v>11</v>
      </c>
      <c r="K164" s="5">
        <v>84123</v>
      </c>
      <c r="L164" s="7">
        <v>41480</v>
      </c>
      <c r="M164" s="8">
        <f t="shared" si="5"/>
        <v>0.53493400000000002</v>
      </c>
      <c r="N164" s="8">
        <f>M164*17</f>
        <v>9.0938780000000001</v>
      </c>
    </row>
    <row r="165" spans="1:14" x14ac:dyDescent="0.25">
      <c r="A165" s="5" t="s">
        <v>147</v>
      </c>
      <c r="B165" s="5" t="s">
        <v>9</v>
      </c>
      <c r="D165" s="6">
        <v>23258</v>
      </c>
      <c r="E165" s="6">
        <v>23258</v>
      </c>
      <c r="F165" s="6">
        <v>119000</v>
      </c>
      <c r="G165" s="5">
        <v>27</v>
      </c>
      <c r="H165" s="5">
        <v>23.257999999999999</v>
      </c>
      <c r="I165" s="5" t="s">
        <v>13</v>
      </c>
      <c r="J165" s="5" t="s">
        <v>11</v>
      </c>
      <c r="K165" s="5">
        <v>84123</v>
      </c>
      <c r="L165" s="7">
        <v>41480</v>
      </c>
      <c r="M165" s="8">
        <f t="shared" ref="M165:M196" si="6">IF(H165&lt;25,H165*0.023,0.575)</f>
        <v>0.53493400000000002</v>
      </c>
      <c r="N165" s="8">
        <f>M165*17</f>
        <v>9.0938780000000001</v>
      </c>
    </row>
    <row r="166" spans="1:14" x14ac:dyDescent="0.25">
      <c r="A166" s="5" t="s">
        <v>314</v>
      </c>
      <c r="B166" s="5" t="s">
        <v>9</v>
      </c>
      <c r="D166" s="6">
        <v>21502</v>
      </c>
      <c r="E166" s="6">
        <v>21502</v>
      </c>
      <c r="F166" s="6">
        <v>86250</v>
      </c>
      <c r="G166" s="5">
        <v>25</v>
      </c>
      <c r="H166" s="5">
        <v>21.501999999999999</v>
      </c>
      <c r="I166" s="5" t="s">
        <v>315</v>
      </c>
      <c r="J166" s="5" t="s">
        <v>316</v>
      </c>
      <c r="K166" s="5">
        <v>84751</v>
      </c>
      <c r="L166" s="7">
        <v>41892</v>
      </c>
      <c r="M166" s="8">
        <f t="shared" si="6"/>
        <v>0.49454599999999999</v>
      </c>
      <c r="N166" s="8">
        <f>M166*3</f>
        <v>1.483638</v>
      </c>
    </row>
    <row r="167" spans="1:14" x14ac:dyDescent="0.25">
      <c r="A167" s="5" t="s">
        <v>148</v>
      </c>
      <c r="B167" s="5" t="s">
        <v>9</v>
      </c>
      <c r="D167" s="6">
        <v>23621</v>
      </c>
      <c r="E167" s="6">
        <v>23621</v>
      </c>
      <c r="F167" s="6">
        <v>119000</v>
      </c>
      <c r="G167" s="5">
        <v>27</v>
      </c>
      <c r="H167" s="5">
        <v>23.620999999999999</v>
      </c>
      <c r="I167" s="5" t="s">
        <v>13</v>
      </c>
      <c r="J167" s="5" t="s">
        <v>11</v>
      </c>
      <c r="K167" s="5">
        <v>84123</v>
      </c>
      <c r="L167" s="7">
        <v>41480</v>
      </c>
      <c r="M167" s="8">
        <f t="shared" si="6"/>
        <v>0.54328299999999996</v>
      </c>
      <c r="N167" s="8">
        <f>M167*17</f>
        <v>9.235811</v>
      </c>
    </row>
    <row r="168" spans="1:14" x14ac:dyDescent="0.25">
      <c r="A168" s="5" t="s">
        <v>169</v>
      </c>
      <c r="B168" s="5" t="s">
        <v>9</v>
      </c>
      <c r="D168" s="6">
        <v>12676</v>
      </c>
      <c r="E168" s="6">
        <v>12676</v>
      </c>
      <c r="F168" s="6">
        <v>50946.62</v>
      </c>
      <c r="G168" s="5">
        <v>15.3</v>
      </c>
      <c r="H168" s="5">
        <v>13.135</v>
      </c>
      <c r="I168" s="5" t="s">
        <v>50</v>
      </c>
      <c r="J168" s="5" t="s">
        <v>51</v>
      </c>
      <c r="K168" s="5">
        <v>84404</v>
      </c>
      <c r="L168" s="7">
        <v>41746</v>
      </c>
      <c r="M168" s="8">
        <f t="shared" si="6"/>
        <v>0.30210500000000001</v>
      </c>
      <c r="N168" s="8">
        <f>M168*8</f>
        <v>2.4168400000000001</v>
      </c>
    </row>
    <row r="169" spans="1:14" x14ac:dyDescent="0.25">
      <c r="A169" s="5" t="s">
        <v>177</v>
      </c>
      <c r="B169" s="5" t="s">
        <v>9</v>
      </c>
      <c r="D169" s="6">
        <v>10453</v>
      </c>
      <c r="E169" s="6">
        <v>10453</v>
      </c>
      <c r="F169" s="6">
        <v>43476</v>
      </c>
      <c r="G169" s="5">
        <v>12.2</v>
      </c>
      <c r="H169" s="5">
        <v>10.452999999999999</v>
      </c>
      <c r="I169" s="5" t="s">
        <v>107</v>
      </c>
      <c r="J169" s="5" t="s">
        <v>108</v>
      </c>
      <c r="K169" s="5">
        <v>84532</v>
      </c>
      <c r="L169" s="7">
        <v>41621</v>
      </c>
      <c r="M169" s="8">
        <f t="shared" si="6"/>
        <v>0.24041899999999999</v>
      </c>
      <c r="N169" s="8">
        <f>M169*12</f>
        <v>2.8850280000000001</v>
      </c>
    </row>
    <row r="170" spans="1:14" x14ac:dyDescent="0.25">
      <c r="A170" s="5" t="s">
        <v>191</v>
      </c>
      <c r="B170" s="5" t="s">
        <v>9</v>
      </c>
      <c r="D170" s="6">
        <v>25000</v>
      </c>
      <c r="E170" s="6">
        <v>25000</v>
      </c>
      <c r="F170" s="6">
        <v>143680</v>
      </c>
      <c r="G170" s="5">
        <v>31.2</v>
      </c>
      <c r="H170" s="5">
        <v>26.268000000000001</v>
      </c>
      <c r="I170" s="5" t="s">
        <v>35</v>
      </c>
      <c r="J170" s="5" t="s">
        <v>11</v>
      </c>
      <c r="K170" s="5">
        <v>84070</v>
      </c>
      <c r="L170" s="7">
        <v>41664</v>
      </c>
      <c r="M170" s="8">
        <f t="shared" si="6"/>
        <v>0.57499999999999996</v>
      </c>
      <c r="N170" s="8">
        <f>M170*11</f>
        <v>6.3249999999999993</v>
      </c>
    </row>
    <row r="171" spans="1:14" x14ac:dyDescent="0.25">
      <c r="A171" s="5" t="s">
        <v>188</v>
      </c>
      <c r="B171" s="5" t="s">
        <v>9</v>
      </c>
      <c r="D171" s="6">
        <v>8226</v>
      </c>
      <c r="E171" s="6">
        <v>8226</v>
      </c>
      <c r="F171" s="6">
        <v>47500</v>
      </c>
      <c r="G171" s="5">
        <v>10</v>
      </c>
      <c r="H171" s="5">
        <v>8.2260000000000009</v>
      </c>
      <c r="I171" s="5" t="s">
        <v>189</v>
      </c>
      <c r="J171" s="5" t="s">
        <v>66</v>
      </c>
      <c r="K171" s="5">
        <v>84014</v>
      </c>
      <c r="L171" s="7">
        <v>41663</v>
      </c>
      <c r="M171" s="8">
        <f t="shared" si="6"/>
        <v>0.18919800000000001</v>
      </c>
      <c r="N171" s="8">
        <f>M171*11</f>
        <v>2.081178</v>
      </c>
    </row>
    <row r="172" spans="1:14" x14ac:dyDescent="0.25">
      <c r="A172" s="5" t="s">
        <v>192</v>
      </c>
      <c r="B172" s="5" t="s">
        <v>9</v>
      </c>
      <c r="D172" s="6">
        <v>25000</v>
      </c>
      <c r="E172" s="6">
        <v>25000</v>
      </c>
      <c r="F172" s="6">
        <v>193650</v>
      </c>
      <c r="G172" s="5">
        <v>52.47</v>
      </c>
      <c r="H172" s="5">
        <v>40.17</v>
      </c>
      <c r="I172" s="5" t="s">
        <v>13</v>
      </c>
      <c r="J172" s="5" t="s">
        <v>11</v>
      </c>
      <c r="K172" s="5">
        <v>84101</v>
      </c>
      <c r="L172" s="7">
        <v>41596</v>
      </c>
      <c r="M172" s="8">
        <f t="shared" si="6"/>
        <v>0.57499999999999996</v>
      </c>
      <c r="N172" s="8">
        <f>M172*13</f>
        <v>7.4749999999999996</v>
      </c>
    </row>
    <row r="173" spans="1:14" x14ac:dyDescent="0.25">
      <c r="A173" s="5" t="s">
        <v>193</v>
      </c>
      <c r="B173" s="5" t="s">
        <v>9</v>
      </c>
      <c r="D173" s="6">
        <v>25000</v>
      </c>
      <c r="E173" s="6">
        <v>25000</v>
      </c>
      <c r="F173" s="6">
        <v>181222.2</v>
      </c>
      <c r="G173" s="5">
        <v>35.954999999999998</v>
      </c>
      <c r="H173" s="5">
        <v>30.190999999999999</v>
      </c>
      <c r="I173" s="5" t="s">
        <v>84</v>
      </c>
      <c r="J173" s="5" t="s">
        <v>85</v>
      </c>
      <c r="K173" s="5">
        <v>84057</v>
      </c>
      <c r="L173" s="7">
        <v>41500</v>
      </c>
      <c r="M173" s="8">
        <f t="shared" si="6"/>
        <v>0.57499999999999996</v>
      </c>
      <c r="N173" s="8">
        <f>M173*16</f>
        <v>9.1999999999999993</v>
      </c>
    </row>
    <row r="174" spans="1:14" x14ac:dyDescent="0.25">
      <c r="A174" s="5" t="s">
        <v>199</v>
      </c>
      <c r="B174" s="5" t="s">
        <v>9</v>
      </c>
      <c r="D174" s="6">
        <v>12476</v>
      </c>
      <c r="E174" s="6">
        <v>12476</v>
      </c>
      <c r="F174" s="6">
        <v>51750</v>
      </c>
      <c r="G174" s="5">
        <v>15.12</v>
      </c>
      <c r="H174" s="5">
        <v>12.476000000000001</v>
      </c>
      <c r="I174" s="5" t="s">
        <v>128</v>
      </c>
      <c r="J174" s="5" t="s">
        <v>85</v>
      </c>
      <c r="K174" s="5">
        <v>84003</v>
      </c>
      <c r="L174" s="7">
        <v>41596</v>
      </c>
      <c r="M174" s="8">
        <f t="shared" si="6"/>
        <v>0.28694800000000004</v>
      </c>
      <c r="N174" s="8">
        <f>M174*13</f>
        <v>3.7303240000000004</v>
      </c>
    </row>
    <row r="175" spans="1:14" x14ac:dyDescent="0.25">
      <c r="A175" s="5" t="s">
        <v>203</v>
      </c>
      <c r="B175" s="5" t="s">
        <v>9</v>
      </c>
      <c r="D175" s="6">
        <v>20076</v>
      </c>
      <c r="E175" s="6">
        <v>20076</v>
      </c>
      <c r="F175" s="6">
        <v>64428</v>
      </c>
      <c r="G175" s="5">
        <v>24.78</v>
      </c>
      <c r="H175" s="5">
        <v>20.823</v>
      </c>
      <c r="I175" s="5" t="s">
        <v>204</v>
      </c>
      <c r="J175" s="5" t="s">
        <v>11</v>
      </c>
      <c r="K175" s="5">
        <v>84065</v>
      </c>
      <c r="L175" s="7">
        <v>41621</v>
      </c>
      <c r="M175" s="8">
        <f t="shared" si="6"/>
        <v>0.47892899999999999</v>
      </c>
      <c r="N175" s="8">
        <f>M175*12</f>
        <v>5.7471480000000001</v>
      </c>
    </row>
    <row r="176" spans="1:14" x14ac:dyDescent="0.25">
      <c r="A176" s="5" t="s">
        <v>219</v>
      </c>
      <c r="B176" s="5" t="s">
        <v>9</v>
      </c>
      <c r="D176" s="6">
        <v>24020</v>
      </c>
      <c r="E176" s="6">
        <v>24020</v>
      </c>
      <c r="F176" s="6">
        <v>143500</v>
      </c>
      <c r="G176" s="5">
        <v>28.75</v>
      </c>
      <c r="H176" s="5">
        <v>24.02</v>
      </c>
      <c r="I176" s="5" t="s">
        <v>13</v>
      </c>
      <c r="J176" s="5" t="s">
        <v>11</v>
      </c>
      <c r="K176" s="5">
        <v>84106</v>
      </c>
      <c r="L176" s="7">
        <v>41760</v>
      </c>
      <c r="M176" s="8">
        <f t="shared" si="6"/>
        <v>0.55245999999999995</v>
      </c>
      <c r="N176" s="8">
        <f>M176*7</f>
        <v>3.8672199999999997</v>
      </c>
    </row>
    <row r="177" spans="1:14" x14ac:dyDescent="0.25">
      <c r="A177" s="5" t="s">
        <v>218</v>
      </c>
      <c r="B177" s="5" t="s">
        <v>9</v>
      </c>
      <c r="D177" s="6">
        <v>25000</v>
      </c>
      <c r="E177" s="6">
        <v>25000</v>
      </c>
      <c r="F177" s="6">
        <v>94709.38</v>
      </c>
      <c r="G177" s="5">
        <v>30</v>
      </c>
      <c r="H177" s="5">
        <v>25.353000000000002</v>
      </c>
      <c r="I177" s="5" t="s">
        <v>89</v>
      </c>
      <c r="J177" s="5" t="s">
        <v>11</v>
      </c>
      <c r="K177" s="5">
        <v>84084</v>
      </c>
      <c r="L177" s="7">
        <v>41670</v>
      </c>
      <c r="M177" s="8">
        <f t="shared" si="6"/>
        <v>0.57499999999999996</v>
      </c>
      <c r="N177" s="8">
        <f>M177*11</f>
        <v>6.3249999999999993</v>
      </c>
    </row>
    <row r="178" spans="1:14" x14ac:dyDescent="0.25">
      <c r="A178" s="5" t="s">
        <v>220</v>
      </c>
      <c r="B178" s="5" t="s">
        <v>9</v>
      </c>
      <c r="D178" s="6">
        <v>23474</v>
      </c>
      <c r="E178" s="6">
        <v>23474</v>
      </c>
      <c r="F178" s="6">
        <v>143500</v>
      </c>
      <c r="G178" s="5">
        <v>27.54</v>
      </c>
      <c r="H178" s="5">
        <v>23.474</v>
      </c>
      <c r="I178" s="5" t="s">
        <v>28</v>
      </c>
      <c r="J178" s="5" t="s">
        <v>11</v>
      </c>
      <c r="K178" s="5">
        <v>84084</v>
      </c>
      <c r="L178" s="7">
        <v>41593</v>
      </c>
      <c r="M178" s="8">
        <f t="shared" si="6"/>
        <v>0.53990199999999999</v>
      </c>
      <c r="N178" s="8">
        <f>M178*13</f>
        <v>7.018726</v>
      </c>
    </row>
    <row r="179" spans="1:14" x14ac:dyDescent="0.25">
      <c r="A179" s="5" t="s">
        <v>221</v>
      </c>
      <c r="B179" s="5" t="s">
        <v>9</v>
      </c>
      <c r="D179" s="6">
        <v>2141</v>
      </c>
      <c r="E179" s="6">
        <v>2141</v>
      </c>
      <c r="F179" s="6">
        <v>14000</v>
      </c>
      <c r="G179" s="5">
        <v>2.6</v>
      </c>
      <c r="H179" s="5">
        <v>2.141</v>
      </c>
      <c r="I179" s="5" t="s">
        <v>89</v>
      </c>
      <c r="J179" s="5" t="s">
        <v>11</v>
      </c>
      <c r="K179" s="5">
        <v>84119</v>
      </c>
      <c r="L179" s="7">
        <v>41716</v>
      </c>
      <c r="M179" s="8">
        <f t="shared" si="6"/>
        <v>4.9243000000000002E-2</v>
      </c>
      <c r="N179" s="8">
        <f>M179*9</f>
        <v>0.443187</v>
      </c>
    </row>
    <row r="180" spans="1:14" x14ac:dyDescent="0.25">
      <c r="A180" s="5" t="s">
        <v>224</v>
      </c>
      <c r="B180" s="5" t="s">
        <v>9</v>
      </c>
      <c r="D180" s="6">
        <v>12921</v>
      </c>
      <c r="E180" s="6">
        <v>12921</v>
      </c>
      <c r="F180" s="6">
        <v>73440</v>
      </c>
      <c r="G180" s="5">
        <v>15.3</v>
      </c>
      <c r="H180" s="5">
        <v>13.215999999999999</v>
      </c>
      <c r="I180" s="5" t="s">
        <v>13</v>
      </c>
      <c r="J180" s="5" t="s">
        <v>11</v>
      </c>
      <c r="K180" s="5">
        <v>84123</v>
      </c>
      <c r="L180" s="7">
        <v>41664</v>
      </c>
      <c r="M180" s="8">
        <f t="shared" si="6"/>
        <v>0.30396799999999996</v>
      </c>
      <c r="N180" s="8">
        <f>M180*11</f>
        <v>3.3436479999999995</v>
      </c>
    </row>
    <row r="181" spans="1:14" x14ac:dyDescent="0.25">
      <c r="A181" s="5" t="s">
        <v>225</v>
      </c>
      <c r="B181" s="5" t="s">
        <v>9</v>
      </c>
      <c r="D181" s="6">
        <v>15220</v>
      </c>
      <c r="E181" s="6">
        <v>15220</v>
      </c>
      <c r="F181" s="6">
        <v>54676.18</v>
      </c>
      <c r="G181" s="5">
        <v>17.5</v>
      </c>
      <c r="H181" s="5">
        <v>15.22</v>
      </c>
      <c r="I181" s="5" t="s">
        <v>226</v>
      </c>
      <c r="J181" s="5" t="s">
        <v>51</v>
      </c>
      <c r="K181" s="5">
        <v>84405</v>
      </c>
      <c r="L181" s="7">
        <v>41664</v>
      </c>
      <c r="M181" s="8">
        <f t="shared" si="6"/>
        <v>0.35005999999999998</v>
      </c>
      <c r="N181" s="8">
        <f>M181*11</f>
        <v>3.85066</v>
      </c>
    </row>
    <row r="182" spans="1:14" x14ac:dyDescent="0.25">
      <c r="A182" s="5" t="s">
        <v>229</v>
      </c>
      <c r="B182" s="5" t="s">
        <v>9</v>
      </c>
      <c r="D182" s="6">
        <v>5599</v>
      </c>
      <c r="E182" s="6">
        <v>5599</v>
      </c>
      <c r="F182" s="6">
        <v>39168</v>
      </c>
      <c r="G182" s="5">
        <v>8.16</v>
      </c>
      <c r="H182" s="5">
        <v>7.0490000000000004</v>
      </c>
      <c r="I182" s="5" t="s">
        <v>13</v>
      </c>
      <c r="J182" s="5" t="s">
        <v>11</v>
      </c>
      <c r="K182" s="5">
        <v>84123</v>
      </c>
      <c r="L182" s="7">
        <v>41664</v>
      </c>
      <c r="M182" s="8">
        <f t="shared" si="6"/>
        <v>0.16212699999999999</v>
      </c>
      <c r="N182" s="8">
        <f>M182*11</f>
        <v>1.7833969999999999</v>
      </c>
    </row>
    <row r="183" spans="1:14" x14ac:dyDescent="0.25">
      <c r="A183" s="5" t="s">
        <v>230</v>
      </c>
      <c r="B183" s="5" t="s">
        <v>9</v>
      </c>
      <c r="D183" s="6">
        <v>12765</v>
      </c>
      <c r="E183" s="6">
        <v>12765</v>
      </c>
      <c r="F183" s="6">
        <v>50053.93</v>
      </c>
      <c r="G183" s="5">
        <v>15</v>
      </c>
      <c r="H183" s="5">
        <v>12.765000000000001</v>
      </c>
      <c r="I183" s="5" t="s">
        <v>13</v>
      </c>
      <c r="J183" s="5" t="s">
        <v>11</v>
      </c>
      <c r="K183" s="5">
        <v>84101</v>
      </c>
      <c r="L183" s="7">
        <v>41694</v>
      </c>
      <c r="M183" s="8">
        <f t="shared" si="6"/>
        <v>0.29359499999999999</v>
      </c>
      <c r="N183" s="8">
        <f>M183*10</f>
        <v>2.9359500000000001</v>
      </c>
    </row>
    <row r="184" spans="1:14" x14ac:dyDescent="0.25">
      <c r="A184" s="5" t="s">
        <v>231</v>
      </c>
      <c r="B184" s="5" t="s">
        <v>9</v>
      </c>
      <c r="D184" s="6">
        <v>25000</v>
      </c>
      <c r="E184" s="6">
        <v>25000</v>
      </c>
      <c r="F184" s="6">
        <v>84523</v>
      </c>
      <c r="G184" s="5">
        <v>30</v>
      </c>
      <c r="H184" s="5">
        <v>25.163</v>
      </c>
      <c r="I184" s="5" t="s">
        <v>89</v>
      </c>
      <c r="J184" s="5" t="s">
        <v>11</v>
      </c>
      <c r="K184" s="5">
        <v>84119</v>
      </c>
      <c r="L184" s="7">
        <v>41529</v>
      </c>
      <c r="M184" s="8">
        <f t="shared" si="6"/>
        <v>0.57499999999999996</v>
      </c>
      <c r="N184" s="8">
        <f>M184*15</f>
        <v>8.625</v>
      </c>
    </row>
    <row r="185" spans="1:14" x14ac:dyDescent="0.25">
      <c r="A185" s="5" t="s">
        <v>234</v>
      </c>
      <c r="B185" s="5" t="s">
        <v>9</v>
      </c>
      <c r="D185" s="6">
        <v>25000</v>
      </c>
      <c r="E185" s="6">
        <v>25000</v>
      </c>
      <c r="F185" s="6">
        <v>96091</v>
      </c>
      <c r="G185" s="5">
        <v>34.5</v>
      </c>
      <c r="H185" s="5">
        <v>25.763999999999999</v>
      </c>
      <c r="I185" s="5" t="s">
        <v>13</v>
      </c>
      <c r="J185" s="5" t="s">
        <v>11</v>
      </c>
      <c r="K185" s="5">
        <v>84116</v>
      </c>
      <c r="L185" s="7">
        <v>41694</v>
      </c>
      <c r="M185" s="8">
        <f t="shared" si="6"/>
        <v>0.57499999999999996</v>
      </c>
      <c r="N185" s="8">
        <f>M185*10</f>
        <v>5.75</v>
      </c>
    </row>
    <row r="186" spans="1:14" x14ac:dyDescent="0.25">
      <c r="A186" s="5" t="s">
        <v>235</v>
      </c>
      <c r="B186" s="5" t="s">
        <v>9</v>
      </c>
      <c r="D186" s="6">
        <v>25000</v>
      </c>
      <c r="E186" s="6">
        <v>25000</v>
      </c>
      <c r="F186" s="6">
        <v>101621</v>
      </c>
      <c r="G186" s="5">
        <v>31.5</v>
      </c>
      <c r="H186" s="5">
        <v>25.600999999999999</v>
      </c>
      <c r="I186" s="5" t="s">
        <v>10</v>
      </c>
      <c r="J186" s="5" t="s">
        <v>11</v>
      </c>
      <c r="K186" s="5">
        <v>84120</v>
      </c>
      <c r="L186" s="7">
        <v>41694</v>
      </c>
      <c r="M186" s="8">
        <f t="shared" si="6"/>
        <v>0.57499999999999996</v>
      </c>
      <c r="N186" s="8">
        <f>M186*10</f>
        <v>5.75</v>
      </c>
    </row>
    <row r="187" spans="1:14" x14ac:dyDescent="0.25">
      <c r="A187" s="5" t="s">
        <v>233</v>
      </c>
      <c r="B187" s="5" t="s">
        <v>9</v>
      </c>
      <c r="D187" s="6">
        <v>3529</v>
      </c>
      <c r="E187" s="6">
        <v>3529</v>
      </c>
      <c r="F187" s="6">
        <v>16828.32</v>
      </c>
      <c r="G187" s="5">
        <v>4.08</v>
      </c>
      <c r="H187" s="5">
        <v>3.5289999999999999</v>
      </c>
      <c r="I187" s="5" t="s">
        <v>50</v>
      </c>
      <c r="J187" s="5" t="s">
        <v>51</v>
      </c>
      <c r="K187" s="5">
        <v>84404</v>
      </c>
      <c r="L187" s="7">
        <v>41621</v>
      </c>
      <c r="M187" s="8">
        <f t="shared" si="6"/>
        <v>8.1167000000000003E-2</v>
      </c>
      <c r="N187" s="8">
        <f>M187*12</f>
        <v>0.97400400000000009</v>
      </c>
    </row>
    <row r="188" spans="1:14" x14ac:dyDescent="0.25">
      <c r="A188" s="5" t="s">
        <v>237</v>
      </c>
      <c r="B188" s="5" t="s">
        <v>9</v>
      </c>
      <c r="D188" s="6">
        <v>22122</v>
      </c>
      <c r="E188" s="6">
        <v>22122</v>
      </c>
      <c r="F188" s="6">
        <v>41328.410000000003</v>
      </c>
      <c r="G188" s="5">
        <v>31.065000000000001</v>
      </c>
      <c r="H188" s="5">
        <v>26.998000000000001</v>
      </c>
      <c r="I188" s="5" t="s">
        <v>238</v>
      </c>
      <c r="J188" s="5" t="s">
        <v>21</v>
      </c>
      <c r="K188" s="5">
        <v>84069</v>
      </c>
      <c r="L188" s="7">
        <v>41708</v>
      </c>
      <c r="M188" s="8">
        <f t="shared" si="6"/>
        <v>0.57499999999999996</v>
      </c>
      <c r="N188" s="8">
        <f>M188*9</f>
        <v>5.1749999999999998</v>
      </c>
    </row>
    <row r="189" spans="1:14" x14ac:dyDescent="0.25">
      <c r="A189" s="5" t="s">
        <v>240</v>
      </c>
      <c r="B189" s="5" t="s">
        <v>9</v>
      </c>
      <c r="D189" s="6">
        <v>23508</v>
      </c>
      <c r="E189" s="6">
        <v>23508</v>
      </c>
      <c r="F189" s="6">
        <v>119000</v>
      </c>
      <c r="G189" s="5">
        <v>27.54</v>
      </c>
      <c r="H189" s="5">
        <v>23.507999999999999</v>
      </c>
      <c r="I189" s="5" t="s">
        <v>89</v>
      </c>
      <c r="J189" s="5" t="s">
        <v>11</v>
      </c>
      <c r="K189" s="5">
        <v>84119</v>
      </c>
      <c r="L189" s="7">
        <v>41689</v>
      </c>
      <c r="M189" s="8">
        <f t="shared" si="6"/>
        <v>0.54068399999999994</v>
      </c>
      <c r="N189" s="8">
        <f>M189*10</f>
        <v>5.406839999999999</v>
      </c>
    </row>
    <row r="190" spans="1:14" x14ac:dyDescent="0.25">
      <c r="A190" s="5" t="s">
        <v>239</v>
      </c>
      <c r="B190" s="5" t="s">
        <v>9</v>
      </c>
      <c r="D190" s="6">
        <v>10188</v>
      </c>
      <c r="E190" s="6">
        <v>10188</v>
      </c>
      <c r="F190" s="6">
        <v>38980.81</v>
      </c>
      <c r="G190" s="5">
        <v>12.5</v>
      </c>
      <c r="H190" s="5">
        <v>10.188000000000001</v>
      </c>
      <c r="I190" s="5" t="s">
        <v>13</v>
      </c>
      <c r="J190" s="5" t="s">
        <v>11</v>
      </c>
      <c r="K190" s="5">
        <v>84101</v>
      </c>
      <c r="L190" s="7">
        <v>41708</v>
      </c>
      <c r="M190" s="8">
        <f t="shared" si="6"/>
        <v>0.234324</v>
      </c>
      <c r="N190" s="8">
        <f>M190*9</f>
        <v>2.1089160000000002</v>
      </c>
    </row>
    <row r="191" spans="1:14" x14ac:dyDescent="0.25">
      <c r="A191" s="5" t="s">
        <v>242</v>
      </c>
      <c r="B191" s="5" t="s">
        <v>9</v>
      </c>
      <c r="D191" s="6">
        <v>20101</v>
      </c>
      <c r="E191" s="6">
        <v>20101</v>
      </c>
      <c r="F191" s="6">
        <v>29284.38</v>
      </c>
      <c r="G191" s="5">
        <v>23.085000000000001</v>
      </c>
      <c r="H191" s="5">
        <v>20.100999999999999</v>
      </c>
      <c r="I191" s="5" t="s">
        <v>243</v>
      </c>
      <c r="J191" s="5" t="s">
        <v>21</v>
      </c>
      <c r="K191" s="5">
        <v>84080</v>
      </c>
      <c r="L191" s="7">
        <v>41708</v>
      </c>
      <c r="M191" s="8">
        <f t="shared" si="6"/>
        <v>0.46232299999999998</v>
      </c>
      <c r="N191" s="8">
        <f>M191*9</f>
        <v>4.1609069999999999</v>
      </c>
    </row>
    <row r="192" spans="1:14" x14ac:dyDescent="0.25">
      <c r="A192" s="5" t="s">
        <v>246</v>
      </c>
      <c r="B192" s="5" t="s">
        <v>9</v>
      </c>
      <c r="D192" s="6">
        <v>14920</v>
      </c>
      <c r="E192" s="6">
        <v>14920</v>
      </c>
      <c r="F192" s="6">
        <v>110786</v>
      </c>
      <c r="G192" s="5">
        <v>19</v>
      </c>
      <c r="H192" s="5">
        <v>14.92</v>
      </c>
      <c r="I192" s="5" t="s">
        <v>247</v>
      </c>
      <c r="J192" s="5" t="s">
        <v>11</v>
      </c>
      <c r="K192" s="5">
        <v>84047</v>
      </c>
      <c r="L192" s="7">
        <v>41536</v>
      </c>
      <c r="M192" s="8">
        <f t="shared" si="6"/>
        <v>0.34315999999999997</v>
      </c>
      <c r="N192" s="8">
        <f>M192*15</f>
        <v>5.1473999999999993</v>
      </c>
    </row>
    <row r="193" spans="1:14" x14ac:dyDescent="0.25">
      <c r="A193" s="5" t="s">
        <v>250</v>
      </c>
      <c r="B193" s="5" t="s">
        <v>9</v>
      </c>
      <c r="D193" s="6">
        <v>13079</v>
      </c>
      <c r="E193" s="6">
        <v>13079</v>
      </c>
      <c r="F193" s="6">
        <v>62000</v>
      </c>
      <c r="G193" s="5">
        <v>15</v>
      </c>
      <c r="H193" s="5">
        <v>13.084</v>
      </c>
      <c r="I193" s="5" t="s">
        <v>13</v>
      </c>
      <c r="J193" s="5" t="s">
        <v>11</v>
      </c>
      <c r="K193" s="5">
        <v>84101</v>
      </c>
      <c r="L193" s="7">
        <v>41620</v>
      </c>
      <c r="M193" s="8">
        <f t="shared" si="6"/>
        <v>0.30093199999999998</v>
      </c>
      <c r="N193" s="8">
        <f>M193*12</f>
        <v>3.6111839999999997</v>
      </c>
    </row>
    <row r="194" spans="1:14" x14ac:dyDescent="0.25">
      <c r="A194" s="5" t="s">
        <v>254</v>
      </c>
      <c r="B194" s="5" t="s">
        <v>9</v>
      </c>
      <c r="D194" s="6">
        <v>8674</v>
      </c>
      <c r="E194" s="6">
        <v>8674</v>
      </c>
      <c r="F194" s="6">
        <v>30963.78</v>
      </c>
      <c r="G194" s="5">
        <v>10.8</v>
      </c>
      <c r="H194" s="5">
        <v>8.9</v>
      </c>
      <c r="I194" s="5" t="s">
        <v>13</v>
      </c>
      <c r="J194" s="5" t="s">
        <v>11</v>
      </c>
      <c r="K194" s="5">
        <v>84101</v>
      </c>
      <c r="L194" s="7">
        <v>41500</v>
      </c>
      <c r="M194" s="8">
        <f t="shared" si="6"/>
        <v>0.20469999999999999</v>
      </c>
      <c r="N194" s="8">
        <f>M194*16</f>
        <v>3.2751999999999999</v>
      </c>
    </row>
    <row r="195" spans="1:14" x14ac:dyDescent="0.25">
      <c r="A195" s="5" t="s">
        <v>167</v>
      </c>
      <c r="B195" s="5" t="s">
        <v>9</v>
      </c>
      <c r="D195" s="6">
        <v>25000</v>
      </c>
      <c r="E195" s="6">
        <v>25000</v>
      </c>
      <c r="F195" s="6">
        <v>1363459</v>
      </c>
      <c r="G195" s="5">
        <v>561</v>
      </c>
      <c r="H195" s="5">
        <v>449.61599999999999</v>
      </c>
      <c r="I195" s="5" t="s">
        <v>13</v>
      </c>
      <c r="J195" s="5" t="s">
        <v>11</v>
      </c>
      <c r="K195" s="5">
        <v>84116</v>
      </c>
      <c r="L195" s="7">
        <v>41718</v>
      </c>
      <c r="M195" s="8">
        <f t="shared" si="6"/>
        <v>0.57499999999999996</v>
      </c>
      <c r="N195" s="8">
        <f>M195*9</f>
        <v>5.1749999999999998</v>
      </c>
    </row>
    <row r="196" spans="1:14" x14ac:dyDescent="0.25">
      <c r="A196" s="5" t="s">
        <v>236</v>
      </c>
      <c r="B196" s="5" t="s">
        <v>9</v>
      </c>
      <c r="D196" s="6">
        <v>25000</v>
      </c>
      <c r="E196" s="6">
        <v>25000</v>
      </c>
      <c r="F196" s="6">
        <v>1363459</v>
      </c>
      <c r="G196" s="5">
        <v>561</v>
      </c>
      <c r="H196" s="5">
        <v>449.61599999999999</v>
      </c>
      <c r="I196" s="5" t="s">
        <v>13</v>
      </c>
      <c r="J196" s="5" t="s">
        <v>11</v>
      </c>
      <c r="K196" s="5">
        <v>84101</v>
      </c>
      <c r="L196" s="7">
        <v>41718</v>
      </c>
      <c r="M196" s="8">
        <f t="shared" si="6"/>
        <v>0.57499999999999996</v>
      </c>
      <c r="N196" s="8">
        <f>M196*9</f>
        <v>5.1749999999999998</v>
      </c>
    </row>
    <row r="197" spans="1:14" x14ac:dyDescent="0.25">
      <c r="A197" s="5" t="s">
        <v>232</v>
      </c>
      <c r="B197" s="5" t="s">
        <v>9</v>
      </c>
      <c r="D197" s="6">
        <v>25000</v>
      </c>
      <c r="E197" s="6">
        <v>25000</v>
      </c>
      <c r="F197" s="6">
        <v>681729</v>
      </c>
      <c r="G197" s="5">
        <v>277.2</v>
      </c>
      <c r="H197" s="5">
        <v>221.018</v>
      </c>
      <c r="I197" s="5" t="s">
        <v>13</v>
      </c>
      <c r="J197" s="5" t="s">
        <v>11</v>
      </c>
      <c r="K197" s="5">
        <v>84101</v>
      </c>
      <c r="L197" s="7">
        <v>41718</v>
      </c>
      <c r="M197" s="8">
        <f t="shared" ref="M197:M225" si="7">IF(H197&lt;25,H197*0.023,0.575)</f>
        <v>0.57499999999999996</v>
      </c>
      <c r="N197" s="8">
        <f>M197*9</f>
        <v>5.1749999999999998</v>
      </c>
    </row>
    <row r="198" spans="1:14" x14ac:dyDescent="0.25">
      <c r="A198" s="5" t="s">
        <v>245</v>
      </c>
      <c r="B198" s="5" t="s">
        <v>9</v>
      </c>
      <c r="D198" s="6">
        <v>25000</v>
      </c>
      <c r="E198" s="6">
        <v>25000</v>
      </c>
      <c r="F198" s="6">
        <v>190911.38</v>
      </c>
      <c r="G198" s="5">
        <v>44.625</v>
      </c>
      <c r="H198" s="5">
        <v>35.737000000000002</v>
      </c>
      <c r="I198" s="5" t="s">
        <v>13</v>
      </c>
      <c r="J198" s="5" t="s">
        <v>11</v>
      </c>
      <c r="K198" s="5">
        <v>84117</v>
      </c>
      <c r="L198" s="7">
        <v>41775</v>
      </c>
      <c r="M198" s="8">
        <f t="shared" si="7"/>
        <v>0.57499999999999996</v>
      </c>
      <c r="N198" s="8">
        <f>M198*7</f>
        <v>4.0249999999999995</v>
      </c>
    </row>
    <row r="199" spans="1:14" x14ac:dyDescent="0.25">
      <c r="A199" s="5" t="s">
        <v>253</v>
      </c>
      <c r="B199" s="5" t="s">
        <v>9</v>
      </c>
      <c r="D199" s="6">
        <v>24736</v>
      </c>
      <c r="E199" s="6">
        <v>24736</v>
      </c>
      <c r="F199" s="6">
        <v>92067.74</v>
      </c>
      <c r="G199" s="5">
        <v>34.424999999999997</v>
      </c>
      <c r="H199" s="5">
        <v>26.591999999999999</v>
      </c>
      <c r="I199" s="5" t="s">
        <v>13</v>
      </c>
      <c r="J199" s="5" t="s">
        <v>11</v>
      </c>
      <c r="K199" s="5">
        <v>84117</v>
      </c>
      <c r="L199" s="7">
        <v>41775</v>
      </c>
      <c r="M199" s="8">
        <f t="shared" si="7"/>
        <v>0.57499999999999996</v>
      </c>
      <c r="N199" s="8">
        <f>M199*7</f>
        <v>4.0249999999999995</v>
      </c>
    </row>
    <row r="200" spans="1:14" x14ac:dyDescent="0.25">
      <c r="A200" s="5" t="s">
        <v>255</v>
      </c>
      <c r="B200" s="5" t="s">
        <v>9</v>
      </c>
      <c r="D200" s="6">
        <v>25000</v>
      </c>
      <c r="E200" s="6">
        <v>25000</v>
      </c>
      <c r="F200" s="6">
        <v>109461.07</v>
      </c>
      <c r="G200" s="5">
        <v>38.76</v>
      </c>
      <c r="H200" s="5">
        <v>32.106000000000002</v>
      </c>
      <c r="I200" s="5" t="s">
        <v>13</v>
      </c>
      <c r="J200" s="5" t="s">
        <v>11</v>
      </c>
      <c r="K200" s="5">
        <v>84117</v>
      </c>
      <c r="L200" s="7">
        <v>41775</v>
      </c>
      <c r="M200" s="8">
        <f t="shared" si="7"/>
        <v>0.57499999999999996</v>
      </c>
      <c r="N200" s="8">
        <f>M200*7</f>
        <v>4.0249999999999995</v>
      </c>
    </row>
    <row r="201" spans="1:14" x14ac:dyDescent="0.25">
      <c r="A201" s="5" t="s">
        <v>257</v>
      </c>
      <c r="B201" s="5" t="s">
        <v>9</v>
      </c>
      <c r="D201" s="6">
        <v>8311</v>
      </c>
      <c r="E201" s="6">
        <v>8311</v>
      </c>
      <c r="F201" s="6">
        <v>38708.06</v>
      </c>
      <c r="G201" s="5">
        <v>11.984999999999999</v>
      </c>
      <c r="H201" s="5">
        <v>9.3040000000000003</v>
      </c>
      <c r="I201" s="5" t="s">
        <v>13</v>
      </c>
      <c r="J201" s="5" t="s">
        <v>11</v>
      </c>
      <c r="K201" s="5">
        <v>84117</v>
      </c>
      <c r="L201" s="7">
        <v>41775</v>
      </c>
      <c r="M201" s="8">
        <f t="shared" si="7"/>
        <v>0.21399200000000002</v>
      </c>
      <c r="N201" s="8">
        <f>M201*7</f>
        <v>1.4979440000000002</v>
      </c>
    </row>
    <row r="202" spans="1:14" x14ac:dyDescent="0.25">
      <c r="A202" s="5" t="s">
        <v>261</v>
      </c>
      <c r="B202" s="5" t="s">
        <v>9</v>
      </c>
      <c r="D202" s="6">
        <v>22332</v>
      </c>
      <c r="E202" s="6">
        <v>22332</v>
      </c>
      <c r="F202" s="6">
        <v>84973.93</v>
      </c>
      <c r="G202" s="5">
        <v>27.26</v>
      </c>
      <c r="H202" s="5">
        <v>22.332000000000001</v>
      </c>
      <c r="I202" s="5" t="s">
        <v>128</v>
      </c>
      <c r="J202" s="5" t="s">
        <v>85</v>
      </c>
      <c r="K202" s="5">
        <v>84003</v>
      </c>
      <c r="L202" s="7">
        <v>41709</v>
      </c>
      <c r="M202" s="8">
        <f t="shared" si="7"/>
        <v>0.51363599999999998</v>
      </c>
      <c r="N202" s="8">
        <f>M202*9</f>
        <v>4.6227239999999998</v>
      </c>
    </row>
    <row r="203" spans="1:14" x14ac:dyDescent="0.25">
      <c r="A203" s="5" t="s">
        <v>259</v>
      </c>
      <c r="B203" s="5" t="s">
        <v>9</v>
      </c>
      <c r="D203" s="6">
        <v>6362</v>
      </c>
      <c r="E203" s="6">
        <v>6362</v>
      </c>
      <c r="F203" s="6">
        <v>36092</v>
      </c>
      <c r="G203" s="5">
        <v>7.5</v>
      </c>
      <c r="H203" s="5">
        <v>6.5860000000000003</v>
      </c>
      <c r="I203" s="5" t="s">
        <v>50</v>
      </c>
      <c r="J203" s="5" t="s">
        <v>51</v>
      </c>
      <c r="K203" s="5">
        <v>84401</v>
      </c>
      <c r="L203" s="7">
        <v>41664</v>
      </c>
      <c r="M203" s="8">
        <f t="shared" si="7"/>
        <v>0.151478</v>
      </c>
      <c r="N203" s="8">
        <f>M203*11</f>
        <v>1.666258</v>
      </c>
    </row>
    <row r="204" spans="1:14" x14ac:dyDescent="0.25">
      <c r="A204" s="5" t="s">
        <v>263</v>
      </c>
      <c r="B204" s="5" t="s">
        <v>9</v>
      </c>
      <c r="D204" s="6">
        <v>25000</v>
      </c>
      <c r="E204" s="6">
        <v>25000</v>
      </c>
      <c r="F204" s="6">
        <v>153500</v>
      </c>
      <c r="G204" s="5">
        <v>30</v>
      </c>
      <c r="H204" s="5">
        <v>25.297999999999998</v>
      </c>
      <c r="I204" s="5" t="s">
        <v>264</v>
      </c>
      <c r="J204" s="5" t="s">
        <v>85</v>
      </c>
      <c r="K204" s="5">
        <v>84042</v>
      </c>
      <c r="L204" s="7">
        <v>41620</v>
      </c>
      <c r="M204" s="8">
        <f t="shared" si="7"/>
        <v>0.57499999999999996</v>
      </c>
      <c r="N204" s="8">
        <f>M204*12</f>
        <v>6.8999999999999995</v>
      </c>
    </row>
    <row r="205" spans="1:14" x14ac:dyDescent="0.25">
      <c r="A205" s="5" t="s">
        <v>266</v>
      </c>
      <c r="B205" s="5" t="s">
        <v>9</v>
      </c>
      <c r="D205" s="6">
        <v>14757</v>
      </c>
      <c r="E205" s="6">
        <v>14757</v>
      </c>
      <c r="F205" s="6">
        <v>60000</v>
      </c>
      <c r="G205" s="5">
        <v>18</v>
      </c>
      <c r="H205" s="5">
        <v>14.757</v>
      </c>
      <c r="I205" s="5" t="s">
        <v>13</v>
      </c>
      <c r="J205" s="5" t="s">
        <v>11</v>
      </c>
      <c r="K205" s="5">
        <v>84109</v>
      </c>
      <c r="L205" s="7">
        <v>41529</v>
      </c>
      <c r="M205" s="8">
        <f t="shared" si="7"/>
        <v>0.33941099999999996</v>
      </c>
      <c r="N205" s="8">
        <f>M205*15</f>
        <v>5.0911649999999993</v>
      </c>
    </row>
    <row r="206" spans="1:14" x14ac:dyDescent="0.25">
      <c r="A206" s="5" t="s">
        <v>267</v>
      </c>
      <c r="B206" s="5" t="s">
        <v>9</v>
      </c>
      <c r="D206" s="6">
        <v>22697</v>
      </c>
      <c r="E206" s="6">
        <v>22697</v>
      </c>
      <c r="F206" s="6">
        <v>84973.93</v>
      </c>
      <c r="G206" s="5">
        <v>27.26</v>
      </c>
      <c r="H206" s="5">
        <v>22.696999999999999</v>
      </c>
      <c r="I206" s="5" t="s">
        <v>10</v>
      </c>
      <c r="J206" s="5" t="s">
        <v>11</v>
      </c>
      <c r="K206" s="5">
        <v>84120</v>
      </c>
      <c r="L206" s="7">
        <v>41709</v>
      </c>
      <c r="M206" s="8">
        <f t="shared" si="7"/>
        <v>0.52203100000000002</v>
      </c>
      <c r="N206" s="8">
        <f>M206*9</f>
        <v>4.6982790000000003</v>
      </c>
    </row>
    <row r="207" spans="1:14" x14ac:dyDescent="0.25">
      <c r="A207" s="5" t="s">
        <v>265</v>
      </c>
      <c r="B207" s="5" t="s">
        <v>9</v>
      </c>
      <c r="D207" s="6">
        <v>22519</v>
      </c>
      <c r="E207" s="6">
        <v>22519</v>
      </c>
      <c r="F207" s="6">
        <v>239800</v>
      </c>
      <c r="G207" s="5">
        <v>27.54</v>
      </c>
      <c r="H207" s="5">
        <v>22.518999999999998</v>
      </c>
      <c r="I207" s="5" t="s">
        <v>13</v>
      </c>
      <c r="J207" s="5" t="s">
        <v>11</v>
      </c>
      <c r="K207" s="5">
        <v>84106</v>
      </c>
      <c r="L207" s="7">
        <v>41682</v>
      </c>
      <c r="M207" s="8">
        <f t="shared" si="7"/>
        <v>0.51793699999999998</v>
      </c>
      <c r="N207" s="8">
        <f>M207*10</f>
        <v>5.1793699999999996</v>
      </c>
    </row>
    <row r="208" spans="1:14" x14ac:dyDescent="0.25">
      <c r="A208" s="5" t="s">
        <v>276</v>
      </c>
      <c r="B208" s="5" t="s">
        <v>9</v>
      </c>
      <c r="D208" s="6">
        <v>24769</v>
      </c>
      <c r="E208" s="6">
        <v>24769</v>
      </c>
      <c r="F208" s="6">
        <v>49899.92</v>
      </c>
      <c r="G208" s="5">
        <v>28.5</v>
      </c>
      <c r="H208" s="5">
        <v>24.768999999999998</v>
      </c>
      <c r="I208" s="5" t="s">
        <v>20</v>
      </c>
      <c r="J208" s="5" t="s">
        <v>21</v>
      </c>
      <c r="K208" s="5">
        <v>84074</v>
      </c>
      <c r="L208" s="7">
        <v>41663</v>
      </c>
      <c r="M208" s="8">
        <f t="shared" si="7"/>
        <v>0.56968699999999994</v>
      </c>
      <c r="N208" s="8">
        <f>M208*11</f>
        <v>6.2665569999999997</v>
      </c>
    </row>
    <row r="209" spans="1:14" x14ac:dyDescent="0.25">
      <c r="A209" s="5" t="s">
        <v>318</v>
      </c>
      <c r="B209" s="5" t="s">
        <v>9</v>
      </c>
      <c r="D209" s="6">
        <v>7100</v>
      </c>
      <c r="E209" s="6">
        <v>7100</v>
      </c>
      <c r="F209" s="6">
        <v>46344</v>
      </c>
      <c r="G209" s="5">
        <v>9.18</v>
      </c>
      <c r="H209" s="5">
        <v>7.1</v>
      </c>
      <c r="I209" s="5" t="s">
        <v>13</v>
      </c>
      <c r="J209" s="5" t="s">
        <v>11</v>
      </c>
      <c r="K209" s="5">
        <v>84104</v>
      </c>
      <c r="L209" s="7">
        <v>41789</v>
      </c>
      <c r="M209" s="8">
        <f t="shared" si="7"/>
        <v>0.1633</v>
      </c>
      <c r="N209" s="8">
        <f>M209*7</f>
        <v>1.1431</v>
      </c>
    </row>
    <row r="210" spans="1:14" x14ac:dyDescent="0.25">
      <c r="A210" s="5" t="s">
        <v>317</v>
      </c>
      <c r="B210" s="5" t="s">
        <v>9</v>
      </c>
      <c r="D210" s="6">
        <v>6978</v>
      </c>
      <c r="E210" s="6">
        <v>6978</v>
      </c>
      <c r="F210" s="6">
        <v>56976</v>
      </c>
      <c r="G210" s="5">
        <v>8.36</v>
      </c>
      <c r="H210" s="5">
        <v>6.9779999999999998</v>
      </c>
      <c r="I210" s="5" t="s">
        <v>107</v>
      </c>
      <c r="J210" s="5" t="s">
        <v>108</v>
      </c>
      <c r="K210" s="5">
        <v>84532</v>
      </c>
      <c r="L210" s="7">
        <v>41915</v>
      </c>
      <c r="M210" s="8">
        <f t="shared" si="7"/>
        <v>0.160494</v>
      </c>
      <c r="N210" s="8">
        <f>M210*2</f>
        <v>0.320988</v>
      </c>
    </row>
    <row r="211" spans="1:14" x14ac:dyDescent="0.25">
      <c r="A211" s="5" t="s">
        <v>319</v>
      </c>
      <c r="B211" s="5" t="s">
        <v>9</v>
      </c>
      <c r="D211" s="6">
        <v>21481</v>
      </c>
      <c r="E211" s="6">
        <v>21481</v>
      </c>
      <c r="F211" s="6">
        <v>37395.769999999997</v>
      </c>
      <c r="G211" s="5">
        <v>26.88</v>
      </c>
      <c r="H211" s="5">
        <v>22.350999999999999</v>
      </c>
      <c r="I211" s="5" t="s">
        <v>50</v>
      </c>
      <c r="J211" s="5" t="s">
        <v>51</v>
      </c>
      <c r="K211" s="5">
        <v>84401</v>
      </c>
      <c r="L211" s="7">
        <v>41802</v>
      </c>
      <c r="M211" s="8">
        <f t="shared" si="7"/>
        <v>0.514073</v>
      </c>
      <c r="N211" s="8">
        <f>M211*6</f>
        <v>3.084438</v>
      </c>
    </row>
    <row r="212" spans="1:14" x14ac:dyDescent="0.25">
      <c r="A212" s="5" t="s">
        <v>278</v>
      </c>
      <c r="B212" s="5" t="s">
        <v>9</v>
      </c>
      <c r="D212" s="6">
        <v>25000</v>
      </c>
      <c r="E212" s="6">
        <v>25000</v>
      </c>
      <c r="F212" s="6">
        <v>97541.759999999995</v>
      </c>
      <c r="G212" s="5">
        <v>30.6</v>
      </c>
      <c r="H212" s="5">
        <v>25.684000000000001</v>
      </c>
      <c r="I212" s="5" t="s">
        <v>20</v>
      </c>
      <c r="J212" s="5" t="s">
        <v>21</v>
      </c>
      <c r="K212" s="5">
        <v>84074</v>
      </c>
      <c r="L212" s="7">
        <v>41548</v>
      </c>
      <c r="M212" s="8">
        <f t="shared" si="7"/>
        <v>0.57499999999999996</v>
      </c>
      <c r="N212" s="8">
        <f>M212*14</f>
        <v>8.0499999999999989</v>
      </c>
    </row>
    <row r="213" spans="1:14" x14ac:dyDescent="0.25">
      <c r="A213" s="5" t="s">
        <v>280</v>
      </c>
      <c r="B213" s="5" t="s">
        <v>9</v>
      </c>
      <c r="D213" s="6">
        <v>25000</v>
      </c>
      <c r="E213" s="6">
        <v>25000</v>
      </c>
      <c r="F213" s="6">
        <v>760102.83</v>
      </c>
      <c r="G213" s="5">
        <v>236.25</v>
      </c>
      <c r="H213" s="5">
        <v>204.27</v>
      </c>
      <c r="I213" s="5" t="s">
        <v>10</v>
      </c>
      <c r="J213" s="5" t="s">
        <v>11</v>
      </c>
      <c r="K213" s="5">
        <v>84120</v>
      </c>
      <c r="L213" s="7">
        <v>41682</v>
      </c>
      <c r="M213" s="8">
        <f t="shared" si="7"/>
        <v>0.57499999999999996</v>
      </c>
      <c r="N213" s="8">
        <f>M213*10</f>
        <v>5.75</v>
      </c>
    </row>
    <row r="214" spans="1:14" x14ac:dyDescent="0.25">
      <c r="A214" s="5" t="s">
        <v>320</v>
      </c>
      <c r="B214" s="5" t="s">
        <v>9</v>
      </c>
      <c r="D214" s="6">
        <v>21036</v>
      </c>
      <c r="E214" s="6">
        <v>21036</v>
      </c>
      <c r="F214" s="6">
        <v>42477.29</v>
      </c>
      <c r="G214" s="5">
        <v>24.64</v>
      </c>
      <c r="H214" s="5">
        <v>21.036000000000001</v>
      </c>
      <c r="I214" s="5" t="s">
        <v>50</v>
      </c>
      <c r="J214" s="5" t="s">
        <v>51</v>
      </c>
      <c r="K214" s="5">
        <v>84401</v>
      </c>
      <c r="L214" s="7">
        <v>41802</v>
      </c>
      <c r="M214" s="8">
        <f t="shared" si="7"/>
        <v>0.48382800000000004</v>
      </c>
      <c r="N214" s="8">
        <f>M214*6</f>
        <v>2.9029680000000004</v>
      </c>
    </row>
    <row r="215" spans="1:14" x14ac:dyDescent="0.25">
      <c r="A215" s="5" t="s">
        <v>279</v>
      </c>
      <c r="B215" s="5" t="s">
        <v>9</v>
      </c>
      <c r="D215" s="6">
        <v>25000</v>
      </c>
      <c r="E215" s="6">
        <v>25000</v>
      </c>
      <c r="F215" s="6">
        <v>282858.40999999997</v>
      </c>
      <c r="G215" s="5">
        <v>78.03</v>
      </c>
      <c r="H215" s="5">
        <v>62.366</v>
      </c>
      <c r="I215" s="5" t="s">
        <v>13</v>
      </c>
      <c r="J215" s="5" t="s">
        <v>11</v>
      </c>
      <c r="K215" s="5">
        <v>84117</v>
      </c>
      <c r="L215" s="7">
        <v>41775</v>
      </c>
      <c r="M215" s="8">
        <f t="shared" si="7"/>
        <v>0.57499999999999996</v>
      </c>
      <c r="N215" s="8">
        <f>M215*7</f>
        <v>4.0249999999999995</v>
      </c>
    </row>
    <row r="216" spans="1:14" x14ac:dyDescent="0.25">
      <c r="A216" s="5" t="s">
        <v>281</v>
      </c>
      <c r="B216" s="5" t="s">
        <v>9</v>
      </c>
      <c r="D216" s="6">
        <v>25000</v>
      </c>
      <c r="E216" s="6">
        <v>25000</v>
      </c>
      <c r="F216" s="6">
        <v>62533</v>
      </c>
      <c r="G216" s="5">
        <v>32.4</v>
      </c>
      <c r="H216" s="5">
        <v>28.876999999999999</v>
      </c>
      <c r="I216" s="5" t="s">
        <v>273</v>
      </c>
      <c r="J216" s="5" t="s">
        <v>282</v>
      </c>
      <c r="K216" s="5">
        <v>84652</v>
      </c>
      <c r="L216" s="7">
        <v>41665</v>
      </c>
      <c r="M216" s="8">
        <f t="shared" si="7"/>
        <v>0.57499999999999996</v>
      </c>
      <c r="N216" s="8">
        <f>M216*11</f>
        <v>6.3249999999999993</v>
      </c>
    </row>
    <row r="217" spans="1:14" x14ac:dyDescent="0.25">
      <c r="A217" s="5" t="s">
        <v>321</v>
      </c>
      <c r="B217" s="5" t="s">
        <v>9</v>
      </c>
      <c r="D217" s="6">
        <v>25000</v>
      </c>
      <c r="E217" s="6">
        <v>25000</v>
      </c>
      <c r="F217" s="6">
        <v>146545.21</v>
      </c>
      <c r="G217" s="5">
        <v>42</v>
      </c>
      <c r="H217" s="5">
        <v>34.652999999999999</v>
      </c>
      <c r="I217" s="5" t="s">
        <v>247</v>
      </c>
      <c r="J217" s="5" t="s">
        <v>11</v>
      </c>
      <c r="K217" s="5">
        <v>84047</v>
      </c>
      <c r="L217" s="7">
        <v>41827</v>
      </c>
      <c r="M217" s="8">
        <f t="shared" si="7"/>
        <v>0.57499999999999996</v>
      </c>
      <c r="N217" s="8">
        <f>M217*5</f>
        <v>2.875</v>
      </c>
    </row>
    <row r="218" spans="1:14" x14ac:dyDescent="0.25">
      <c r="A218" s="5" t="s">
        <v>277</v>
      </c>
      <c r="B218" s="5" t="s">
        <v>9</v>
      </c>
      <c r="D218" s="6">
        <v>25000</v>
      </c>
      <c r="E218" s="6">
        <v>25000</v>
      </c>
      <c r="F218" s="6">
        <v>188261</v>
      </c>
      <c r="G218" s="5">
        <v>58.31</v>
      </c>
      <c r="H218" s="5">
        <v>43.926000000000002</v>
      </c>
      <c r="I218" s="5" t="s">
        <v>35</v>
      </c>
      <c r="J218" s="5" t="s">
        <v>11</v>
      </c>
      <c r="K218" s="5">
        <v>84070</v>
      </c>
      <c r="L218" s="7">
        <v>41664</v>
      </c>
      <c r="M218" s="8">
        <f t="shared" si="7"/>
        <v>0.57499999999999996</v>
      </c>
      <c r="N218" s="8">
        <f>M218*11</f>
        <v>6.3249999999999993</v>
      </c>
    </row>
    <row r="219" spans="1:14" x14ac:dyDescent="0.25">
      <c r="A219" s="5" t="s">
        <v>283</v>
      </c>
      <c r="B219" s="5" t="s">
        <v>9</v>
      </c>
      <c r="D219" s="6">
        <v>17322</v>
      </c>
      <c r="E219" s="6">
        <v>17322</v>
      </c>
      <c r="F219" s="6">
        <v>69054</v>
      </c>
      <c r="G219" s="5">
        <v>23.32</v>
      </c>
      <c r="H219" s="5">
        <v>17.321999999999999</v>
      </c>
      <c r="I219" s="5" t="s">
        <v>10</v>
      </c>
      <c r="J219" s="5" t="s">
        <v>11</v>
      </c>
      <c r="K219" s="5">
        <v>84119</v>
      </c>
      <c r="L219" s="7">
        <v>41578</v>
      </c>
      <c r="M219" s="8">
        <f t="shared" si="7"/>
        <v>0.39840599999999998</v>
      </c>
      <c r="N219" s="8">
        <f>M219*14</f>
        <v>5.5776839999999996</v>
      </c>
    </row>
    <row r="220" spans="1:14" x14ac:dyDescent="0.25">
      <c r="A220" s="5" t="s">
        <v>286</v>
      </c>
      <c r="B220" s="5" t="s">
        <v>9</v>
      </c>
      <c r="D220" s="6">
        <v>25000</v>
      </c>
      <c r="E220" s="6">
        <v>25000</v>
      </c>
      <c r="F220" s="6">
        <v>110000</v>
      </c>
      <c r="G220" s="5">
        <v>32.045999999999999</v>
      </c>
      <c r="H220" s="5">
        <v>26.863</v>
      </c>
      <c r="I220" s="5" t="s">
        <v>10</v>
      </c>
      <c r="J220" s="5" t="s">
        <v>11</v>
      </c>
      <c r="K220" s="5">
        <v>84119</v>
      </c>
      <c r="L220" s="7">
        <v>41703</v>
      </c>
      <c r="M220" s="8">
        <f t="shared" si="7"/>
        <v>0.57499999999999996</v>
      </c>
      <c r="N220" s="8">
        <f>M220*9</f>
        <v>5.1749999999999998</v>
      </c>
    </row>
    <row r="221" spans="1:14" x14ac:dyDescent="0.25">
      <c r="A221" s="5" t="s">
        <v>285</v>
      </c>
      <c r="B221" s="5" t="s">
        <v>9</v>
      </c>
      <c r="D221" s="6">
        <v>7811</v>
      </c>
      <c r="E221" s="6">
        <v>7811</v>
      </c>
      <c r="F221" s="6">
        <v>38519</v>
      </c>
      <c r="G221" s="5">
        <v>9.69</v>
      </c>
      <c r="H221" s="5">
        <v>7.8109999999999999</v>
      </c>
      <c r="I221" s="5" t="s">
        <v>35</v>
      </c>
      <c r="J221" s="5" t="s">
        <v>11</v>
      </c>
      <c r="K221" s="5">
        <v>84090</v>
      </c>
      <c r="L221" s="7">
        <v>41663</v>
      </c>
      <c r="M221" s="8">
        <f t="shared" si="7"/>
        <v>0.17965300000000001</v>
      </c>
      <c r="N221" s="8">
        <f>M221*11</f>
        <v>1.976183</v>
      </c>
    </row>
    <row r="222" spans="1:14" x14ac:dyDescent="0.25">
      <c r="A222" s="5" t="s">
        <v>322</v>
      </c>
      <c r="B222" s="5" t="s">
        <v>9</v>
      </c>
      <c r="D222" s="6">
        <v>15406</v>
      </c>
      <c r="E222" s="6">
        <v>15406</v>
      </c>
      <c r="F222" s="6">
        <v>55223.39</v>
      </c>
      <c r="G222" s="5">
        <v>20</v>
      </c>
      <c r="H222" s="5">
        <v>15.406000000000001</v>
      </c>
      <c r="I222" s="5" t="s">
        <v>17</v>
      </c>
      <c r="J222" s="5" t="s">
        <v>11</v>
      </c>
      <c r="K222" s="5">
        <v>84065</v>
      </c>
      <c r="L222" s="7">
        <v>41831</v>
      </c>
      <c r="M222" s="8">
        <f t="shared" si="7"/>
        <v>0.35433799999999999</v>
      </c>
      <c r="N222" s="8">
        <f>M222*5</f>
        <v>1.77169</v>
      </c>
    </row>
    <row r="223" spans="1:14" x14ac:dyDescent="0.25">
      <c r="A223" s="5" t="s">
        <v>284</v>
      </c>
      <c r="B223" s="5" t="s">
        <v>9</v>
      </c>
      <c r="D223" s="6">
        <v>23589</v>
      </c>
      <c r="E223" s="6">
        <v>23589</v>
      </c>
      <c r="F223" s="6">
        <v>160650</v>
      </c>
      <c r="G223" s="5">
        <v>28.08</v>
      </c>
      <c r="H223" s="5">
        <v>23.588999999999999</v>
      </c>
      <c r="I223" s="5" t="s">
        <v>13</v>
      </c>
      <c r="J223" s="5" t="s">
        <v>11</v>
      </c>
      <c r="K223" s="5">
        <v>84101</v>
      </c>
      <c r="L223" s="7">
        <v>41548</v>
      </c>
      <c r="M223" s="8">
        <f t="shared" si="7"/>
        <v>0.542547</v>
      </c>
      <c r="N223" s="8">
        <f>M223*14</f>
        <v>7.5956580000000002</v>
      </c>
    </row>
    <row r="224" spans="1:14" x14ac:dyDescent="0.25">
      <c r="A224" s="5" t="s">
        <v>323</v>
      </c>
      <c r="B224" s="5" t="s">
        <v>9</v>
      </c>
      <c r="D224" s="6">
        <v>25000</v>
      </c>
      <c r="E224" s="6">
        <v>25000</v>
      </c>
      <c r="F224" s="6">
        <v>92037.5</v>
      </c>
      <c r="G224" s="5">
        <v>30</v>
      </c>
      <c r="H224" s="5">
        <v>25.956</v>
      </c>
      <c r="I224" s="5" t="s">
        <v>17</v>
      </c>
      <c r="J224" s="5" t="s">
        <v>11</v>
      </c>
      <c r="K224" s="5">
        <v>84065</v>
      </c>
      <c r="L224" s="7">
        <v>41831</v>
      </c>
      <c r="M224" s="8">
        <f t="shared" si="7"/>
        <v>0.57499999999999996</v>
      </c>
      <c r="N224" s="8">
        <f>M224*5</f>
        <v>2.875</v>
      </c>
    </row>
    <row r="225" spans="1:14" x14ac:dyDescent="0.25">
      <c r="A225" s="5" t="s">
        <v>287</v>
      </c>
      <c r="B225" s="5" t="s">
        <v>9</v>
      </c>
      <c r="D225" s="6">
        <v>8774</v>
      </c>
      <c r="E225" s="6">
        <v>8774</v>
      </c>
      <c r="F225" s="6">
        <v>33936.17</v>
      </c>
      <c r="G225" s="5">
        <v>10.8</v>
      </c>
      <c r="H225" s="5">
        <v>8.7739999999999991</v>
      </c>
      <c r="I225" s="5" t="s">
        <v>13</v>
      </c>
      <c r="J225" s="5" t="s">
        <v>11</v>
      </c>
      <c r="K225" s="5">
        <v>84101</v>
      </c>
      <c r="L225" s="7">
        <v>41670</v>
      </c>
      <c r="M225" s="8">
        <f t="shared" si="7"/>
        <v>0.20180199999999998</v>
      </c>
      <c r="N225" s="8">
        <f>M225*11</f>
        <v>2.2198219999999997</v>
      </c>
    </row>
    <row r="226" spans="1:14" x14ac:dyDescent="0.25">
      <c r="A226" s="5" t="s">
        <v>40</v>
      </c>
      <c r="B226" s="5" t="s">
        <v>41</v>
      </c>
      <c r="C226" s="6">
        <v>86915.57</v>
      </c>
      <c r="D226" s="5"/>
      <c r="E226" s="6">
        <v>434577.85</v>
      </c>
      <c r="F226" s="6">
        <v>1774018.5</v>
      </c>
      <c r="G226" s="5">
        <v>599.04</v>
      </c>
      <c r="H226" s="5">
        <v>485.10899999999998</v>
      </c>
      <c r="I226" s="5" t="s">
        <v>13</v>
      </c>
      <c r="J226" s="5" t="s">
        <v>11</v>
      </c>
      <c r="K226" s="5">
        <v>84104</v>
      </c>
      <c r="L226" s="7">
        <v>41604</v>
      </c>
      <c r="M226" s="8">
        <f>IF(H226&lt;1000,H226*0.023,23)</f>
        <v>11.157506999999999</v>
      </c>
      <c r="N226" s="8">
        <f>M226*13</f>
        <v>145.04759099999998</v>
      </c>
    </row>
    <row r="227" spans="1:14" x14ac:dyDescent="0.25">
      <c r="A227" s="5" t="s">
        <v>312</v>
      </c>
      <c r="B227" s="5" t="s">
        <v>41</v>
      </c>
      <c r="C227" s="9">
        <v>55009.85</v>
      </c>
      <c r="D227" s="5"/>
      <c r="E227" s="6">
        <v>260921.95</v>
      </c>
      <c r="F227" s="6">
        <v>1285414.2</v>
      </c>
      <c r="G227" s="5">
        <v>364.14</v>
      </c>
      <c r="H227" s="5">
        <v>307.03100000000001</v>
      </c>
      <c r="I227" s="5" t="s">
        <v>13</v>
      </c>
      <c r="J227" s="5" t="s">
        <v>11</v>
      </c>
      <c r="K227" s="5">
        <v>84130</v>
      </c>
      <c r="L227" s="7">
        <v>41885</v>
      </c>
      <c r="M227" s="8">
        <f>IF(H227&lt;1000,H227*0.023,23)</f>
        <v>7.0617130000000001</v>
      </c>
      <c r="N227" s="8">
        <f>M227*3</f>
        <v>21.185138999999999</v>
      </c>
    </row>
    <row r="228" spans="1:14" x14ac:dyDescent="0.25">
      <c r="A228" s="5" t="s">
        <v>272</v>
      </c>
      <c r="B228" s="5" t="s">
        <v>41</v>
      </c>
      <c r="C228" s="6">
        <v>41390.29</v>
      </c>
      <c r="D228" s="5"/>
      <c r="E228" s="6">
        <v>206951.45</v>
      </c>
      <c r="F228" s="6">
        <v>463968</v>
      </c>
      <c r="G228" s="5">
        <v>259.2</v>
      </c>
      <c r="H228" s="5">
        <v>231.01499999999999</v>
      </c>
      <c r="I228" s="5" t="s">
        <v>273</v>
      </c>
      <c r="J228" s="5" t="s">
        <v>274</v>
      </c>
      <c r="K228" s="5">
        <v>84652</v>
      </c>
      <c r="L228" s="7">
        <v>41665</v>
      </c>
      <c r="M228" s="8">
        <f>IF(H228&lt;1000,H228*0.023,23)</f>
        <v>5.313345</v>
      </c>
      <c r="N228" s="10">
        <f>M228*11</f>
        <v>58.446795000000002</v>
      </c>
    </row>
    <row r="229" spans="1:14" x14ac:dyDescent="0.25">
      <c r="N229" s="8">
        <f>SUM(N2:N228)</f>
        <v>754.47836599999982</v>
      </c>
    </row>
  </sheetData>
  <sortState ref="A2:N228">
    <sortCondition ref="B2:B228"/>
    <sortCondition ref="A2:A228"/>
  </sortState>
  <pageMargins left="0.7" right="0.7" top="0.75" bottom="0.75" header="0.3" footer="0.3"/>
  <pageSetup scale="65" fitToHeight="0" orientation="landscape" r:id="rId1"/>
  <headerFooter>
    <oddHeader>&amp;C&amp;12Utah Solar Incentive Program 2014 Annual Report- Attachment A: System Specific Information
2013 Completed Projects</oddHeader>
    <oddFooter>&amp;C&amp;"Times New Roman,Regular"Page &amp;P of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abSelected="1" view="pageBreakPreview" topLeftCell="C25" zoomScale="60" zoomScaleNormal="100" workbookViewId="0">
      <selection activeCell="Y82" sqref="Y82"/>
    </sheetView>
  </sheetViews>
  <sheetFormatPr defaultRowHeight="15" x14ac:dyDescent="0.25"/>
  <cols>
    <col min="1" max="1" width="14.140625" style="5" customWidth="1"/>
    <col min="2" max="2" width="21" style="5" customWidth="1"/>
    <col min="3" max="3" width="11.7109375" style="5" customWidth="1"/>
    <col min="4" max="4" width="16.85546875" style="5" bestFit="1" customWidth="1"/>
    <col min="5" max="5" width="14.140625" style="5" bestFit="1" customWidth="1"/>
    <col min="6" max="6" width="13" style="5" customWidth="1"/>
    <col min="7" max="7" width="11" style="5" customWidth="1"/>
    <col min="8" max="8" width="11.5703125" style="5" customWidth="1"/>
    <col min="9" max="9" width="19.5703125" style="5" customWidth="1"/>
    <col min="10" max="10" width="13.28515625" style="5" customWidth="1"/>
    <col min="11" max="11" width="9.140625" style="5"/>
    <col min="12" max="12" width="19.42578125" style="5" bestFit="1" customWidth="1"/>
    <col min="13" max="13" width="9.140625" style="5"/>
    <col min="14" max="14" width="10.42578125" style="8" customWidth="1"/>
    <col min="15" max="16384" width="9.140625" style="5"/>
  </cols>
  <sheetData>
    <row r="1" spans="1:14" s="4" customFormat="1" ht="45" x14ac:dyDescent="0.25">
      <c r="A1" s="1" t="s">
        <v>0</v>
      </c>
      <c r="B1" s="1" t="s">
        <v>5</v>
      </c>
      <c r="C1" s="2" t="s">
        <v>1</v>
      </c>
      <c r="D1" s="2" t="s">
        <v>2</v>
      </c>
      <c r="E1" s="2" t="s">
        <v>3</v>
      </c>
      <c r="F1" s="2" t="s">
        <v>4</v>
      </c>
      <c r="G1" s="1" t="s">
        <v>303</v>
      </c>
      <c r="H1" s="1" t="s">
        <v>304</v>
      </c>
      <c r="I1" s="1" t="s">
        <v>305</v>
      </c>
      <c r="J1" s="1" t="s">
        <v>306</v>
      </c>
      <c r="K1" s="1" t="s">
        <v>307</v>
      </c>
      <c r="L1" s="1" t="s">
        <v>324</v>
      </c>
      <c r="M1" s="1" t="s">
        <v>431</v>
      </c>
      <c r="N1" s="3" t="s">
        <v>432</v>
      </c>
    </row>
    <row r="2" spans="1:14" x14ac:dyDescent="0.25">
      <c r="A2" s="5" t="s">
        <v>325</v>
      </c>
      <c r="B2" s="5" t="s">
        <v>7</v>
      </c>
      <c r="D2" s="6">
        <v>4800</v>
      </c>
      <c r="E2" s="6">
        <v>4800</v>
      </c>
      <c r="F2" s="6">
        <v>8421</v>
      </c>
      <c r="G2" s="5">
        <v>5.4</v>
      </c>
      <c r="H2" s="5">
        <v>4.5460000000000003</v>
      </c>
      <c r="I2" s="5" t="s">
        <v>28</v>
      </c>
      <c r="J2" s="5" t="s">
        <v>11</v>
      </c>
      <c r="K2" s="5">
        <v>84088</v>
      </c>
      <c r="L2" s="7">
        <v>41789</v>
      </c>
      <c r="M2" s="8">
        <f t="shared" ref="M2:M33" si="0">IF(H2&lt;4,H2*0.023,0.0932)</f>
        <v>9.3200000000000005E-2</v>
      </c>
      <c r="N2" s="8">
        <f>M2*7</f>
        <v>0.65240000000000009</v>
      </c>
    </row>
    <row r="3" spans="1:14" x14ac:dyDescent="0.25">
      <c r="A3" s="5" t="s">
        <v>288</v>
      </c>
      <c r="B3" s="5" t="s">
        <v>7</v>
      </c>
      <c r="D3" s="6">
        <v>4800</v>
      </c>
      <c r="E3" s="6">
        <v>4800</v>
      </c>
      <c r="F3" s="6">
        <v>18764.71</v>
      </c>
      <c r="G3" s="5">
        <v>7.14</v>
      </c>
      <c r="H3" s="5">
        <v>5.7510000000000003</v>
      </c>
      <c r="I3" s="5" t="s">
        <v>71</v>
      </c>
      <c r="J3" s="5" t="s">
        <v>72</v>
      </c>
      <c r="K3" s="5">
        <v>84738</v>
      </c>
      <c r="L3" s="7">
        <v>41775</v>
      </c>
      <c r="M3" s="8">
        <f t="shared" si="0"/>
        <v>9.3200000000000005E-2</v>
      </c>
      <c r="N3" s="8">
        <f>M3*7</f>
        <v>0.65240000000000009</v>
      </c>
    </row>
    <row r="4" spans="1:14" x14ac:dyDescent="0.25">
      <c r="A4" s="5" t="s">
        <v>329</v>
      </c>
      <c r="B4" s="5" t="s">
        <v>7</v>
      </c>
      <c r="D4" s="6">
        <v>4364.3999999999996</v>
      </c>
      <c r="E4" s="6">
        <v>4364.3999999999996</v>
      </c>
      <c r="F4" s="6">
        <v>11389.29</v>
      </c>
      <c r="G4" s="5">
        <v>4.32</v>
      </c>
      <c r="H4" s="5">
        <v>3.637</v>
      </c>
      <c r="I4" s="5" t="s">
        <v>30</v>
      </c>
      <c r="J4" s="5" t="s">
        <v>31</v>
      </c>
      <c r="K4" s="5">
        <v>84098</v>
      </c>
      <c r="L4" s="7">
        <v>41901</v>
      </c>
      <c r="M4" s="8">
        <f t="shared" si="0"/>
        <v>8.3651000000000003E-2</v>
      </c>
      <c r="N4" s="8">
        <f>M4*3</f>
        <v>0.25095299999999998</v>
      </c>
    </row>
    <row r="5" spans="1:14" x14ac:dyDescent="0.25">
      <c r="A5" s="5" t="s">
        <v>326</v>
      </c>
      <c r="B5" s="5" t="s">
        <v>7</v>
      </c>
      <c r="D5" s="6">
        <v>3243.6</v>
      </c>
      <c r="E5" s="6">
        <v>3243.6</v>
      </c>
      <c r="F5" s="6">
        <v>10763</v>
      </c>
      <c r="G5" s="5">
        <v>3.18</v>
      </c>
      <c r="H5" s="5">
        <v>2.7029999999999998</v>
      </c>
      <c r="I5" s="5" t="s">
        <v>327</v>
      </c>
      <c r="J5" s="5" t="s">
        <v>11</v>
      </c>
      <c r="K5" s="5">
        <v>84044</v>
      </c>
      <c r="L5" s="7">
        <v>41887</v>
      </c>
      <c r="M5" s="8">
        <f t="shared" si="0"/>
        <v>6.2168999999999995E-2</v>
      </c>
      <c r="N5" s="8">
        <f>M5*3</f>
        <v>0.18650699999999998</v>
      </c>
    </row>
    <row r="6" spans="1:14" x14ac:dyDescent="0.25">
      <c r="A6" s="5" t="s">
        <v>330</v>
      </c>
      <c r="B6" s="5" t="s">
        <v>7</v>
      </c>
      <c r="D6" s="6">
        <v>4126.8</v>
      </c>
      <c r="E6" s="6">
        <v>4126.8</v>
      </c>
      <c r="F6" s="6">
        <v>13275</v>
      </c>
      <c r="G6" s="5">
        <v>4.25</v>
      </c>
      <c r="H6" s="5">
        <v>3.4390000000000001</v>
      </c>
      <c r="I6" s="5" t="s">
        <v>130</v>
      </c>
      <c r="J6" s="5" t="s">
        <v>11</v>
      </c>
      <c r="K6" s="5">
        <v>84047</v>
      </c>
      <c r="L6" s="7">
        <v>41850</v>
      </c>
      <c r="M6" s="8">
        <f t="shared" si="0"/>
        <v>7.9097000000000001E-2</v>
      </c>
      <c r="N6" s="8">
        <f>M6*5</f>
        <v>0.39548499999999998</v>
      </c>
    </row>
    <row r="7" spans="1:14" x14ac:dyDescent="0.25">
      <c r="A7" s="5" t="s">
        <v>331</v>
      </c>
      <c r="B7" s="5" t="s">
        <v>7</v>
      </c>
      <c r="D7" s="6">
        <v>3673.2</v>
      </c>
      <c r="E7" s="6">
        <v>3673.2</v>
      </c>
      <c r="F7" s="6">
        <v>17212</v>
      </c>
      <c r="G7" s="5">
        <v>4.32</v>
      </c>
      <c r="H7" s="5">
        <v>3.0609999999999999</v>
      </c>
      <c r="I7" s="5" t="s">
        <v>13</v>
      </c>
      <c r="J7" s="5" t="s">
        <v>11</v>
      </c>
      <c r="K7" s="5">
        <v>84105</v>
      </c>
      <c r="L7" s="7">
        <v>41912</v>
      </c>
      <c r="M7" s="8">
        <f t="shared" si="0"/>
        <v>7.0402999999999993E-2</v>
      </c>
      <c r="N7" s="8">
        <f>M7*3</f>
        <v>0.21120899999999998</v>
      </c>
    </row>
    <row r="8" spans="1:14" x14ac:dyDescent="0.25">
      <c r="A8" s="5" t="s">
        <v>332</v>
      </c>
      <c r="B8" s="5" t="s">
        <v>7</v>
      </c>
      <c r="D8" s="6">
        <v>4358.3999999999996</v>
      </c>
      <c r="E8" s="6">
        <v>4358.3999999999996</v>
      </c>
      <c r="F8" s="6">
        <v>18464</v>
      </c>
      <c r="G8" s="5">
        <v>4.75</v>
      </c>
      <c r="H8" s="5">
        <v>3.6320000000000001</v>
      </c>
      <c r="I8" s="5" t="s">
        <v>333</v>
      </c>
      <c r="J8" s="5" t="s">
        <v>51</v>
      </c>
      <c r="K8" s="5">
        <v>84414</v>
      </c>
      <c r="L8" s="7">
        <v>41887</v>
      </c>
      <c r="M8" s="8">
        <f t="shared" si="0"/>
        <v>8.3535999999999999E-2</v>
      </c>
      <c r="N8" s="8">
        <f>M8*3</f>
        <v>0.250608</v>
      </c>
    </row>
    <row r="9" spans="1:14" x14ac:dyDescent="0.25">
      <c r="A9" s="5" t="s">
        <v>289</v>
      </c>
      <c r="B9" s="5" t="s">
        <v>7</v>
      </c>
      <c r="D9" s="6">
        <v>4800</v>
      </c>
      <c r="E9" s="6">
        <v>4800</v>
      </c>
      <c r="F9" s="6">
        <v>25392</v>
      </c>
      <c r="G9" s="5">
        <v>5.4</v>
      </c>
      <c r="H9" s="5">
        <v>4.1639999999999997</v>
      </c>
      <c r="I9" s="5" t="s">
        <v>71</v>
      </c>
      <c r="J9" s="5" t="s">
        <v>72</v>
      </c>
      <c r="K9" s="5">
        <v>84738</v>
      </c>
      <c r="L9" s="7">
        <v>41775</v>
      </c>
      <c r="M9" s="8">
        <f t="shared" si="0"/>
        <v>9.3200000000000005E-2</v>
      </c>
      <c r="N9" s="8">
        <f>M9*7</f>
        <v>0.65240000000000009</v>
      </c>
    </row>
    <row r="10" spans="1:14" x14ac:dyDescent="0.25">
      <c r="A10" s="5" t="s">
        <v>290</v>
      </c>
      <c r="B10" s="5" t="s">
        <v>7</v>
      </c>
      <c r="D10" s="6">
        <v>4333.2</v>
      </c>
      <c r="E10" s="6">
        <v>4333.2</v>
      </c>
      <c r="F10" s="6">
        <v>17243</v>
      </c>
      <c r="G10" s="5">
        <v>4.32</v>
      </c>
      <c r="H10" s="5">
        <v>3.6110000000000002</v>
      </c>
      <c r="I10" s="5" t="s">
        <v>130</v>
      </c>
      <c r="J10" s="5" t="s">
        <v>11</v>
      </c>
      <c r="K10" s="5">
        <v>84121</v>
      </c>
      <c r="L10" s="7">
        <v>41775</v>
      </c>
      <c r="M10" s="8">
        <f t="shared" si="0"/>
        <v>8.3053000000000002E-2</v>
      </c>
      <c r="N10" s="8">
        <f>M10*7</f>
        <v>0.58137099999999997</v>
      </c>
    </row>
    <row r="11" spans="1:14" x14ac:dyDescent="0.25">
      <c r="A11" s="5" t="s">
        <v>335</v>
      </c>
      <c r="B11" s="5" t="s">
        <v>7</v>
      </c>
      <c r="D11" s="6">
        <v>4800</v>
      </c>
      <c r="E11" s="6">
        <v>4800</v>
      </c>
      <c r="F11" s="6">
        <v>11348.84</v>
      </c>
      <c r="G11" s="5">
        <v>5.3550000000000004</v>
      </c>
      <c r="H11" s="5">
        <v>4.66</v>
      </c>
      <c r="I11" s="5" t="s">
        <v>336</v>
      </c>
      <c r="J11" s="5" t="s">
        <v>51</v>
      </c>
      <c r="K11" s="5">
        <v>84405</v>
      </c>
      <c r="L11" s="7">
        <v>41850</v>
      </c>
      <c r="M11" s="8">
        <f t="shared" si="0"/>
        <v>9.3200000000000005E-2</v>
      </c>
      <c r="N11" s="8">
        <f>M11*5</f>
        <v>0.46600000000000003</v>
      </c>
    </row>
    <row r="12" spans="1:14" x14ac:dyDescent="0.25">
      <c r="A12" s="5" t="s">
        <v>339</v>
      </c>
      <c r="B12" s="5" t="s">
        <v>7</v>
      </c>
      <c r="D12" s="6">
        <v>4800</v>
      </c>
      <c r="E12" s="6">
        <v>4800</v>
      </c>
      <c r="F12" s="6">
        <v>17741</v>
      </c>
      <c r="G12" s="5">
        <v>4.68</v>
      </c>
      <c r="H12" s="5">
        <v>4.01</v>
      </c>
      <c r="I12" s="5" t="s">
        <v>67</v>
      </c>
      <c r="J12" s="5" t="s">
        <v>11</v>
      </c>
      <c r="K12" s="5">
        <v>84095</v>
      </c>
      <c r="L12" s="7">
        <v>41857</v>
      </c>
      <c r="M12" s="8">
        <f t="shared" si="0"/>
        <v>9.3200000000000005E-2</v>
      </c>
      <c r="N12" s="8">
        <f>M12*4</f>
        <v>0.37280000000000002</v>
      </c>
    </row>
    <row r="13" spans="1:14" x14ac:dyDescent="0.25">
      <c r="A13" s="5" t="s">
        <v>337</v>
      </c>
      <c r="B13" s="5" t="s">
        <v>7</v>
      </c>
      <c r="D13" s="6">
        <v>4800</v>
      </c>
      <c r="E13" s="6">
        <v>4800</v>
      </c>
      <c r="F13" s="6">
        <v>27319</v>
      </c>
      <c r="G13" s="5">
        <v>10.78</v>
      </c>
      <c r="H13" s="5">
        <v>9.2880000000000003</v>
      </c>
      <c r="I13" s="5" t="s">
        <v>28</v>
      </c>
      <c r="J13" s="5" t="s">
        <v>11</v>
      </c>
      <c r="K13" s="5">
        <v>84088</v>
      </c>
      <c r="L13" s="7">
        <v>41789</v>
      </c>
      <c r="M13" s="8">
        <f t="shared" si="0"/>
        <v>9.3200000000000005E-2</v>
      </c>
      <c r="N13" s="8">
        <f>M13*7</f>
        <v>0.65240000000000009</v>
      </c>
    </row>
    <row r="14" spans="1:14" x14ac:dyDescent="0.25">
      <c r="A14" s="5" t="s">
        <v>340</v>
      </c>
      <c r="B14" s="5" t="s">
        <v>7</v>
      </c>
      <c r="D14" s="6">
        <v>2341.1999999999998</v>
      </c>
      <c r="E14" s="6">
        <v>2341.1999999999998</v>
      </c>
      <c r="F14" s="6">
        <v>8898</v>
      </c>
      <c r="G14" s="5">
        <v>2.3849999999999998</v>
      </c>
      <c r="H14" s="5">
        <v>1.9510000000000001</v>
      </c>
      <c r="I14" s="5" t="s">
        <v>341</v>
      </c>
      <c r="J14" s="5" t="s">
        <v>31</v>
      </c>
      <c r="K14" s="5">
        <v>84060</v>
      </c>
      <c r="L14" s="7">
        <v>41929</v>
      </c>
      <c r="M14" s="8">
        <f t="shared" si="0"/>
        <v>4.4873000000000003E-2</v>
      </c>
      <c r="N14" s="8">
        <f>M14*2</f>
        <v>8.9746000000000006E-2</v>
      </c>
    </row>
    <row r="15" spans="1:14" x14ac:dyDescent="0.25">
      <c r="A15" s="5" t="s">
        <v>338</v>
      </c>
      <c r="B15" s="5" t="s">
        <v>7</v>
      </c>
      <c r="D15" s="6">
        <v>4800</v>
      </c>
      <c r="E15" s="6">
        <v>4800</v>
      </c>
      <c r="F15" s="6">
        <v>18126</v>
      </c>
      <c r="G15" s="5">
        <v>5.0350000000000001</v>
      </c>
      <c r="H15" s="5">
        <v>4.3170000000000002</v>
      </c>
      <c r="I15" s="5" t="s">
        <v>171</v>
      </c>
      <c r="J15" s="5" t="s">
        <v>66</v>
      </c>
      <c r="K15" s="5">
        <v>84041</v>
      </c>
      <c r="L15" s="7">
        <v>41821</v>
      </c>
      <c r="M15" s="8">
        <f t="shared" si="0"/>
        <v>9.3200000000000005E-2</v>
      </c>
      <c r="N15" s="8">
        <f>M15*5</f>
        <v>0.46600000000000003</v>
      </c>
    </row>
    <row r="16" spans="1:14" x14ac:dyDescent="0.25">
      <c r="A16" s="5" t="s">
        <v>344</v>
      </c>
      <c r="B16" s="5" t="s">
        <v>7</v>
      </c>
      <c r="D16" s="6">
        <v>3928.8</v>
      </c>
      <c r="E16" s="6">
        <v>3928.8</v>
      </c>
      <c r="F16" s="6">
        <v>15832.64</v>
      </c>
      <c r="G16" s="5">
        <v>3.75</v>
      </c>
      <c r="H16" s="5">
        <v>3.274</v>
      </c>
      <c r="I16" s="5" t="s">
        <v>124</v>
      </c>
      <c r="J16" s="5" t="s">
        <v>66</v>
      </c>
      <c r="K16" s="5">
        <v>84025</v>
      </c>
      <c r="L16" s="7">
        <v>41887</v>
      </c>
      <c r="M16" s="8">
        <f t="shared" si="0"/>
        <v>7.5301999999999994E-2</v>
      </c>
      <c r="N16" s="8">
        <f>M16*3</f>
        <v>0.225906</v>
      </c>
    </row>
    <row r="17" spans="1:14" x14ac:dyDescent="0.25">
      <c r="A17" s="5" t="s">
        <v>345</v>
      </c>
      <c r="B17" s="5" t="s">
        <v>7</v>
      </c>
      <c r="D17" s="6">
        <v>4142.3999999999996</v>
      </c>
      <c r="E17" s="6">
        <v>4142.3999999999996</v>
      </c>
      <c r="F17" s="6">
        <v>14314</v>
      </c>
      <c r="G17" s="5">
        <v>4.05</v>
      </c>
      <c r="H17" s="5">
        <v>3.452</v>
      </c>
      <c r="I17" s="5" t="s">
        <v>28</v>
      </c>
      <c r="J17" s="5" t="s">
        <v>11</v>
      </c>
      <c r="K17" s="5">
        <v>84088</v>
      </c>
      <c r="L17" s="7">
        <v>41887</v>
      </c>
      <c r="M17" s="8">
        <f t="shared" si="0"/>
        <v>7.9395999999999994E-2</v>
      </c>
      <c r="N17" s="8">
        <f>M17*3</f>
        <v>0.23818799999999998</v>
      </c>
    </row>
    <row r="18" spans="1:14" x14ac:dyDescent="0.25">
      <c r="A18" s="5" t="s">
        <v>347</v>
      </c>
      <c r="B18" s="5" t="s">
        <v>7</v>
      </c>
      <c r="D18" s="6">
        <v>3610.8</v>
      </c>
      <c r="E18" s="6">
        <v>3610.8</v>
      </c>
      <c r="F18" s="6">
        <v>17525</v>
      </c>
      <c r="G18" s="5">
        <v>3.71</v>
      </c>
      <c r="H18" s="5">
        <v>3.0089999999999999</v>
      </c>
      <c r="I18" s="5" t="s">
        <v>30</v>
      </c>
      <c r="J18" s="5" t="s">
        <v>31</v>
      </c>
      <c r="K18" s="5">
        <v>84098</v>
      </c>
      <c r="L18" s="7">
        <v>41869</v>
      </c>
      <c r="M18" s="8">
        <f t="shared" si="0"/>
        <v>6.9206999999999991E-2</v>
      </c>
      <c r="N18" s="8">
        <f>M18*4</f>
        <v>0.27682799999999996</v>
      </c>
    </row>
    <row r="19" spans="1:14" x14ac:dyDescent="0.25">
      <c r="A19" s="5" t="s">
        <v>291</v>
      </c>
      <c r="B19" s="5" t="s">
        <v>7</v>
      </c>
      <c r="D19" s="6">
        <v>3142.8</v>
      </c>
      <c r="E19" s="6">
        <v>3142.8</v>
      </c>
      <c r="F19" s="6">
        <v>12724.24</v>
      </c>
      <c r="G19" s="5">
        <v>3</v>
      </c>
      <c r="H19" s="5">
        <v>2.6419999999999999</v>
      </c>
      <c r="I19" s="5" t="s">
        <v>23</v>
      </c>
      <c r="J19" s="5" t="s">
        <v>24</v>
      </c>
      <c r="K19" s="5">
        <v>84720</v>
      </c>
      <c r="L19" s="7">
        <v>41775</v>
      </c>
      <c r="M19" s="8">
        <f t="shared" si="0"/>
        <v>6.0765999999999994E-2</v>
      </c>
      <c r="N19" s="8">
        <f>M19*7</f>
        <v>0.42536199999999996</v>
      </c>
    </row>
    <row r="20" spans="1:14" x14ac:dyDescent="0.25">
      <c r="A20" s="5" t="s">
        <v>349</v>
      </c>
      <c r="B20" s="5" t="s">
        <v>7</v>
      </c>
      <c r="D20" s="6">
        <v>4116</v>
      </c>
      <c r="E20" s="6">
        <v>4116</v>
      </c>
      <c r="F20" s="6">
        <v>19273.650000000001</v>
      </c>
      <c r="G20" s="5">
        <v>5</v>
      </c>
      <c r="H20" s="5">
        <v>3.9060000000000001</v>
      </c>
      <c r="I20" s="5" t="s">
        <v>84</v>
      </c>
      <c r="J20" s="5" t="s">
        <v>85</v>
      </c>
      <c r="K20" s="5">
        <v>84057</v>
      </c>
      <c r="L20" s="7">
        <v>41828</v>
      </c>
      <c r="M20" s="8">
        <f t="shared" si="0"/>
        <v>8.9838000000000001E-2</v>
      </c>
      <c r="N20" s="8">
        <f>M20*5</f>
        <v>0.44918999999999998</v>
      </c>
    </row>
    <row r="21" spans="1:14" x14ac:dyDescent="0.25">
      <c r="A21" s="5" t="s">
        <v>342</v>
      </c>
      <c r="B21" s="5" t="s">
        <v>7</v>
      </c>
      <c r="D21" s="6">
        <v>4800</v>
      </c>
      <c r="E21" s="6">
        <v>4800</v>
      </c>
      <c r="F21" s="6">
        <v>25700</v>
      </c>
      <c r="G21" s="5">
        <v>6.72</v>
      </c>
      <c r="H21" s="5">
        <v>5.625</v>
      </c>
      <c r="I21" s="5" t="s">
        <v>343</v>
      </c>
      <c r="J21" s="5" t="s">
        <v>72</v>
      </c>
      <c r="K21" s="5">
        <v>84746</v>
      </c>
      <c r="L21" s="7">
        <v>41843</v>
      </c>
      <c r="M21" s="8">
        <f t="shared" si="0"/>
        <v>9.3200000000000005E-2</v>
      </c>
      <c r="N21" s="8">
        <f>M21*5</f>
        <v>0.46600000000000003</v>
      </c>
    </row>
    <row r="22" spans="1:14" x14ac:dyDescent="0.25">
      <c r="A22" s="5" t="s">
        <v>348</v>
      </c>
      <c r="B22" s="5" t="s">
        <v>7</v>
      </c>
      <c r="D22" s="6">
        <v>4800</v>
      </c>
      <c r="E22" s="6">
        <v>4800</v>
      </c>
      <c r="F22" s="6">
        <v>29400</v>
      </c>
      <c r="G22" s="5">
        <v>7.5</v>
      </c>
      <c r="H22" s="5">
        <v>6.4870000000000001</v>
      </c>
      <c r="I22" s="5" t="s">
        <v>71</v>
      </c>
      <c r="J22" s="5" t="s">
        <v>72</v>
      </c>
      <c r="K22" s="5">
        <v>84738</v>
      </c>
      <c r="L22" s="7">
        <v>41904</v>
      </c>
      <c r="M22" s="8">
        <f t="shared" si="0"/>
        <v>9.3200000000000005E-2</v>
      </c>
      <c r="N22" s="8">
        <f>M22*3</f>
        <v>0.27960000000000002</v>
      </c>
    </row>
    <row r="23" spans="1:14" x14ac:dyDescent="0.25">
      <c r="A23" s="5" t="s">
        <v>334</v>
      </c>
      <c r="B23" s="5" t="s">
        <v>7</v>
      </c>
      <c r="D23" s="6">
        <v>2511.6</v>
      </c>
      <c r="E23" s="6">
        <v>2511.6</v>
      </c>
      <c r="F23" s="6">
        <v>11693</v>
      </c>
      <c r="G23" s="5">
        <v>2.5</v>
      </c>
      <c r="H23" s="5">
        <v>2.093</v>
      </c>
      <c r="I23" s="5" t="s">
        <v>35</v>
      </c>
      <c r="J23" s="5" t="s">
        <v>11</v>
      </c>
      <c r="K23" s="5">
        <v>84092</v>
      </c>
      <c r="L23" s="7">
        <v>41890</v>
      </c>
      <c r="M23" s="8">
        <f t="shared" si="0"/>
        <v>4.8139000000000001E-2</v>
      </c>
      <c r="N23" s="8">
        <f>M23*3</f>
        <v>0.14441700000000002</v>
      </c>
    </row>
    <row r="24" spans="1:14" x14ac:dyDescent="0.25">
      <c r="A24" s="5" t="s">
        <v>350</v>
      </c>
      <c r="B24" s="5" t="s">
        <v>7</v>
      </c>
      <c r="D24" s="6">
        <v>4800</v>
      </c>
      <c r="E24" s="6">
        <v>4800</v>
      </c>
      <c r="F24" s="6">
        <v>15789.48</v>
      </c>
      <c r="G24" s="5">
        <v>5</v>
      </c>
      <c r="H24" s="5">
        <v>4.258</v>
      </c>
      <c r="I24" s="5" t="s">
        <v>351</v>
      </c>
      <c r="J24" s="5" t="s">
        <v>85</v>
      </c>
      <c r="K24" s="5">
        <v>84045</v>
      </c>
      <c r="L24" s="7">
        <v>41827</v>
      </c>
      <c r="M24" s="8">
        <f t="shared" si="0"/>
        <v>9.3200000000000005E-2</v>
      </c>
      <c r="N24" s="8">
        <f>M24*5</f>
        <v>0.46600000000000003</v>
      </c>
    </row>
    <row r="25" spans="1:14" x14ac:dyDescent="0.25">
      <c r="A25" s="5" t="s">
        <v>353</v>
      </c>
      <c r="B25" s="5" t="s">
        <v>7</v>
      </c>
      <c r="D25" s="6">
        <v>4800</v>
      </c>
      <c r="E25" s="6">
        <v>4800</v>
      </c>
      <c r="F25" s="6">
        <v>23112</v>
      </c>
      <c r="G25" s="5">
        <v>7.14</v>
      </c>
      <c r="H25" s="5">
        <v>6.13</v>
      </c>
      <c r="I25" s="5" t="s">
        <v>354</v>
      </c>
      <c r="J25" s="5" t="s">
        <v>21</v>
      </c>
      <c r="K25" s="5">
        <v>84074</v>
      </c>
      <c r="L25" s="7">
        <v>41900</v>
      </c>
      <c r="M25" s="8">
        <f t="shared" si="0"/>
        <v>9.3200000000000005E-2</v>
      </c>
      <c r="N25" s="8">
        <f>M25*3</f>
        <v>0.27960000000000002</v>
      </c>
    </row>
    <row r="26" spans="1:14" x14ac:dyDescent="0.25">
      <c r="A26" s="5" t="s">
        <v>293</v>
      </c>
      <c r="B26" s="5" t="s">
        <v>7</v>
      </c>
      <c r="D26" s="6">
        <v>4800</v>
      </c>
      <c r="E26" s="6">
        <v>4800</v>
      </c>
      <c r="F26" s="6">
        <v>18064.349999999999</v>
      </c>
      <c r="G26" s="5">
        <v>5.3550000000000004</v>
      </c>
      <c r="H26" s="5">
        <v>4.6589999999999998</v>
      </c>
      <c r="I26" s="5" t="s">
        <v>294</v>
      </c>
      <c r="J26" s="5" t="s">
        <v>85</v>
      </c>
      <c r="K26" s="5">
        <v>84003</v>
      </c>
      <c r="L26" s="7">
        <v>41775</v>
      </c>
      <c r="M26" s="8">
        <f t="shared" si="0"/>
        <v>9.3200000000000005E-2</v>
      </c>
      <c r="N26" s="8">
        <f>M26*7</f>
        <v>0.65240000000000009</v>
      </c>
    </row>
    <row r="27" spans="1:14" x14ac:dyDescent="0.25">
      <c r="A27" s="5" t="s">
        <v>355</v>
      </c>
      <c r="B27" s="5" t="s">
        <v>7</v>
      </c>
      <c r="D27" s="6">
        <v>3745.2</v>
      </c>
      <c r="E27" s="6">
        <v>3745.2</v>
      </c>
      <c r="F27" s="6">
        <v>15871.2</v>
      </c>
      <c r="G27" s="5">
        <v>4.08</v>
      </c>
      <c r="H27" s="5">
        <v>3.121</v>
      </c>
      <c r="I27" s="5" t="s">
        <v>13</v>
      </c>
      <c r="J27" s="5" t="s">
        <v>11</v>
      </c>
      <c r="K27" s="5">
        <v>84103</v>
      </c>
      <c r="L27" s="7">
        <v>41808</v>
      </c>
      <c r="M27" s="8">
        <f t="shared" si="0"/>
        <v>7.1783E-2</v>
      </c>
      <c r="N27" s="8">
        <f>M27*6</f>
        <v>0.43069800000000003</v>
      </c>
    </row>
    <row r="28" spans="1:14" x14ac:dyDescent="0.25">
      <c r="A28" s="5" t="s">
        <v>356</v>
      </c>
      <c r="B28" s="5" t="s">
        <v>7</v>
      </c>
      <c r="D28" s="6">
        <v>4800</v>
      </c>
      <c r="E28" s="6">
        <v>4800</v>
      </c>
      <c r="F28" s="6">
        <v>17442</v>
      </c>
      <c r="G28" s="5">
        <v>5.0999999999999996</v>
      </c>
      <c r="H28" s="5">
        <v>4.3319999999999999</v>
      </c>
      <c r="I28" s="5" t="s">
        <v>357</v>
      </c>
      <c r="J28" s="5" t="s">
        <v>66</v>
      </c>
      <c r="K28" s="5">
        <v>84087</v>
      </c>
      <c r="L28" s="7">
        <v>41802</v>
      </c>
      <c r="M28" s="8">
        <f t="shared" si="0"/>
        <v>9.3200000000000005E-2</v>
      </c>
      <c r="N28" s="8">
        <f>M28*6</f>
        <v>0.55920000000000003</v>
      </c>
    </row>
    <row r="29" spans="1:14" x14ac:dyDescent="0.25">
      <c r="A29" s="5" t="s">
        <v>295</v>
      </c>
      <c r="B29" s="5" t="s">
        <v>7</v>
      </c>
      <c r="D29" s="6">
        <v>3890.4</v>
      </c>
      <c r="E29" s="6">
        <v>3890.4</v>
      </c>
      <c r="F29" s="6">
        <v>24750</v>
      </c>
      <c r="G29" s="5">
        <v>3.9750000000000001</v>
      </c>
      <c r="H29" s="5">
        <v>3.242</v>
      </c>
      <c r="I29" s="5" t="s">
        <v>126</v>
      </c>
      <c r="J29" s="5" t="s">
        <v>11</v>
      </c>
      <c r="K29" s="5">
        <v>84020</v>
      </c>
      <c r="L29" s="7">
        <v>41777</v>
      </c>
      <c r="M29" s="8">
        <f t="shared" si="0"/>
        <v>7.4565999999999993E-2</v>
      </c>
      <c r="N29" s="8">
        <f>M29*7</f>
        <v>0.52196199999999993</v>
      </c>
    </row>
    <row r="30" spans="1:14" x14ac:dyDescent="0.25">
      <c r="A30" s="5" t="s">
        <v>358</v>
      </c>
      <c r="B30" s="5" t="s">
        <v>7</v>
      </c>
      <c r="D30" s="6">
        <v>3902.4</v>
      </c>
      <c r="E30" s="6">
        <v>3902.4</v>
      </c>
      <c r="F30" s="6">
        <v>18101.62</v>
      </c>
      <c r="G30" s="5">
        <v>4.32</v>
      </c>
      <c r="H30" s="5">
        <v>3.2519999999999998</v>
      </c>
      <c r="I30" s="5" t="s">
        <v>50</v>
      </c>
      <c r="J30" s="5" t="s">
        <v>51</v>
      </c>
      <c r="K30" s="5">
        <v>84404</v>
      </c>
      <c r="L30" s="7">
        <v>41828</v>
      </c>
      <c r="M30" s="8">
        <f t="shared" si="0"/>
        <v>7.4795999999999987E-2</v>
      </c>
      <c r="N30" s="8">
        <f>M30*5</f>
        <v>0.37397999999999992</v>
      </c>
    </row>
    <row r="31" spans="1:14" x14ac:dyDescent="0.25">
      <c r="A31" s="5" t="s">
        <v>359</v>
      </c>
      <c r="B31" s="5" t="s">
        <v>7</v>
      </c>
      <c r="D31" s="6">
        <v>2709.6</v>
      </c>
      <c r="E31" s="6">
        <v>2709.6</v>
      </c>
      <c r="F31" s="6">
        <v>15750</v>
      </c>
      <c r="G31" s="5">
        <v>4.24</v>
      </c>
      <c r="H31" s="5">
        <v>3.2919999999999998</v>
      </c>
      <c r="I31" s="5" t="s">
        <v>13</v>
      </c>
      <c r="J31" s="5" t="s">
        <v>11</v>
      </c>
      <c r="K31" s="5">
        <v>84105</v>
      </c>
      <c r="L31" s="7">
        <v>41850</v>
      </c>
      <c r="M31" s="8">
        <f t="shared" si="0"/>
        <v>7.5715999999999992E-2</v>
      </c>
      <c r="N31" s="8">
        <f>M31*5</f>
        <v>0.37857999999999997</v>
      </c>
    </row>
    <row r="32" spans="1:14" x14ac:dyDescent="0.25">
      <c r="A32" s="5" t="s">
        <v>360</v>
      </c>
      <c r="B32" s="5" t="s">
        <v>7</v>
      </c>
      <c r="D32" s="6">
        <v>3888</v>
      </c>
      <c r="E32" s="6">
        <v>3888</v>
      </c>
      <c r="F32" s="6">
        <v>14649</v>
      </c>
      <c r="G32" s="5">
        <v>3.8250000000000002</v>
      </c>
      <c r="H32" s="5">
        <v>3.24</v>
      </c>
      <c r="I32" s="5" t="s">
        <v>171</v>
      </c>
      <c r="J32" s="5" t="s">
        <v>66</v>
      </c>
      <c r="K32" s="5">
        <v>84041</v>
      </c>
      <c r="L32" s="7">
        <v>41901</v>
      </c>
      <c r="M32" s="8">
        <f t="shared" si="0"/>
        <v>7.4520000000000003E-2</v>
      </c>
      <c r="N32" s="8">
        <f>M32*3</f>
        <v>0.22356000000000001</v>
      </c>
    </row>
    <row r="33" spans="1:14" x14ac:dyDescent="0.25">
      <c r="A33" s="5" t="s">
        <v>361</v>
      </c>
      <c r="B33" s="5" t="s">
        <v>7</v>
      </c>
      <c r="D33" s="6">
        <v>4266</v>
      </c>
      <c r="E33" s="6">
        <v>4266</v>
      </c>
      <c r="F33" s="6">
        <v>17500</v>
      </c>
      <c r="G33" s="5">
        <v>5</v>
      </c>
      <c r="H33" s="5">
        <v>3.5550000000000002</v>
      </c>
      <c r="I33" s="5" t="s">
        <v>362</v>
      </c>
      <c r="J33" s="5" t="s">
        <v>363</v>
      </c>
      <c r="K33" s="5">
        <v>84337</v>
      </c>
      <c r="L33" s="7">
        <v>41885</v>
      </c>
      <c r="M33" s="8">
        <f t="shared" si="0"/>
        <v>8.1765000000000004E-2</v>
      </c>
      <c r="N33" s="8">
        <f>M33*3</f>
        <v>0.24529500000000001</v>
      </c>
    </row>
    <row r="34" spans="1:14" x14ac:dyDescent="0.25">
      <c r="A34" s="5" t="s">
        <v>296</v>
      </c>
      <c r="B34" s="5" t="s">
        <v>7</v>
      </c>
      <c r="D34" s="6">
        <v>3634.8</v>
      </c>
      <c r="E34" s="6">
        <v>3634.8</v>
      </c>
      <c r="F34" s="6">
        <v>11126</v>
      </c>
      <c r="G34" s="5">
        <v>3.54</v>
      </c>
      <c r="H34" s="5">
        <v>3.0870000000000002</v>
      </c>
      <c r="I34" s="5" t="s">
        <v>171</v>
      </c>
      <c r="J34" s="5" t="s">
        <v>66</v>
      </c>
      <c r="K34" s="5">
        <v>84040</v>
      </c>
      <c r="L34" s="7">
        <v>41760</v>
      </c>
      <c r="M34" s="8">
        <f t="shared" ref="M34:M65" si="1">IF(H34&lt;4,H34*0.023,0.0932)</f>
        <v>7.1001000000000009E-2</v>
      </c>
      <c r="N34" s="8">
        <f>M34*7</f>
        <v>0.49700700000000009</v>
      </c>
    </row>
    <row r="35" spans="1:14" x14ac:dyDescent="0.25">
      <c r="A35" s="5" t="s">
        <v>364</v>
      </c>
      <c r="B35" s="5" t="s">
        <v>7</v>
      </c>
      <c r="D35" s="6">
        <v>4800</v>
      </c>
      <c r="E35" s="6">
        <v>4800</v>
      </c>
      <c r="F35" s="6">
        <v>24671</v>
      </c>
      <c r="G35" s="5">
        <v>7.4249999999999998</v>
      </c>
      <c r="H35" s="5">
        <v>5.8019999999999996</v>
      </c>
      <c r="I35" s="5" t="s">
        <v>206</v>
      </c>
      <c r="J35" s="5" t="s">
        <v>51</v>
      </c>
      <c r="K35" s="5">
        <v>84405</v>
      </c>
      <c r="L35" s="7">
        <v>41914</v>
      </c>
      <c r="M35" s="8">
        <f t="shared" si="1"/>
        <v>9.3200000000000005E-2</v>
      </c>
      <c r="N35" s="8">
        <f>M35*2</f>
        <v>0.18640000000000001</v>
      </c>
    </row>
    <row r="36" spans="1:14" x14ac:dyDescent="0.25">
      <c r="A36" s="5" t="s">
        <v>365</v>
      </c>
      <c r="B36" s="5" t="s">
        <v>7</v>
      </c>
      <c r="D36" s="6">
        <v>4800</v>
      </c>
      <c r="E36" s="6">
        <v>4800</v>
      </c>
      <c r="F36" s="6">
        <v>28228.5</v>
      </c>
      <c r="G36" s="5">
        <v>7.65</v>
      </c>
      <c r="H36" s="5">
        <v>6.0659999999999998</v>
      </c>
      <c r="I36" s="5" t="s">
        <v>13</v>
      </c>
      <c r="J36" s="5" t="s">
        <v>11</v>
      </c>
      <c r="K36" s="5">
        <v>84103</v>
      </c>
      <c r="L36" s="7">
        <v>41850</v>
      </c>
      <c r="M36" s="8">
        <f t="shared" si="1"/>
        <v>9.3200000000000005E-2</v>
      </c>
      <c r="N36" s="8">
        <f>M36*5</f>
        <v>0.46600000000000003</v>
      </c>
    </row>
    <row r="37" spans="1:14" x14ac:dyDescent="0.25">
      <c r="A37" s="5" t="s">
        <v>368</v>
      </c>
      <c r="B37" s="5" t="s">
        <v>7</v>
      </c>
      <c r="D37" s="6">
        <v>1930.8</v>
      </c>
      <c r="E37" s="6">
        <v>1930.8</v>
      </c>
      <c r="F37" s="6">
        <v>7411</v>
      </c>
      <c r="G37" s="5">
        <v>1.925</v>
      </c>
      <c r="H37" s="5">
        <v>1.609</v>
      </c>
      <c r="I37" s="5" t="s">
        <v>341</v>
      </c>
      <c r="J37" s="5" t="s">
        <v>31</v>
      </c>
      <c r="K37" s="5">
        <v>84060</v>
      </c>
      <c r="L37" s="7">
        <v>41887</v>
      </c>
      <c r="M37" s="8">
        <f t="shared" si="1"/>
        <v>3.7006999999999998E-2</v>
      </c>
      <c r="N37" s="8">
        <f>M37*3</f>
        <v>0.11102099999999999</v>
      </c>
    </row>
    <row r="38" spans="1:14" x14ac:dyDescent="0.25">
      <c r="A38" s="5" t="s">
        <v>369</v>
      </c>
      <c r="B38" s="5" t="s">
        <v>7</v>
      </c>
      <c r="D38" s="6">
        <v>4213.2</v>
      </c>
      <c r="E38" s="6">
        <v>4213.2</v>
      </c>
      <c r="F38" s="6">
        <v>11853.02</v>
      </c>
      <c r="G38" s="5">
        <v>4.08</v>
      </c>
      <c r="H38" s="5">
        <v>3.5110000000000001</v>
      </c>
      <c r="I38" s="5" t="s">
        <v>370</v>
      </c>
      <c r="J38" s="5" t="s">
        <v>72</v>
      </c>
      <c r="K38" s="5">
        <v>84763</v>
      </c>
      <c r="L38" s="7">
        <v>41900</v>
      </c>
      <c r="M38" s="8">
        <f t="shared" si="1"/>
        <v>8.0753000000000005E-2</v>
      </c>
      <c r="N38" s="8">
        <f>M38*3</f>
        <v>0.242259</v>
      </c>
    </row>
    <row r="39" spans="1:14" x14ac:dyDescent="0.25">
      <c r="A39" s="5" t="s">
        <v>297</v>
      </c>
      <c r="B39" s="5" t="s">
        <v>7</v>
      </c>
      <c r="D39" s="6">
        <v>4292.3999999999996</v>
      </c>
      <c r="E39" s="6">
        <v>4292.3999999999996</v>
      </c>
      <c r="F39" s="6">
        <v>15239</v>
      </c>
      <c r="G39" s="5">
        <v>4.335</v>
      </c>
      <c r="H39" s="5">
        <v>3.577</v>
      </c>
      <c r="I39" s="5" t="s">
        <v>204</v>
      </c>
      <c r="J39" s="5" t="s">
        <v>11</v>
      </c>
      <c r="K39" s="5">
        <v>84065</v>
      </c>
      <c r="L39" s="7">
        <v>41760</v>
      </c>
      <c r="M39" s="8">
        <f t="shared" si="1"/>
        <v>8.2270999999999997E-2</v>
      </c>
      <c r="N39" s="8">
        <f>M39*7</f>
        <v>0.57589699999999999</v>
      </c>
    </row>
    <row r="40" spans="1:14" x14ac:dyDescent="0.25">
      <c r="A40" s="5" t="s">
        <v>374</v>
      </c>
      <c r="B40" s="5" t="s">
        <v>7</v>
      </c>
      <c r="D40" s="6">
        <v>4800</v>
      </c>
      <c r="E40" s="6">
        <v>4800</v>
      </c>
      <c r="F40" s="6">
        <v>17647</v>
      </c>
      <c r="G40" s="5">
        <v>5.0999999999999996</v>
      </c>
      <c r="H40" s="5">
        <v>4.3849999999999998</v>
      </c>
      <c r="I40" s="5" t="s">
        <v>67</v>
      </c>
      <c r="J40" s="5" t="s">
        <v>11</v>
      </c>
      <c r="K40" s="5">
        <v>84095</v>
      </c>
      <c r="L40" s="7">
        <v>41789</v>
      </c>
      <c r="M40" s="8">
        <f t="shared" si="1"/>
        <v>9.3200000000000005E-2</v>
      </c>
      <c r="N40" s="8">
        <f>M40*7</f>
        <v>0.65240000000000009</v>
      </c>
    </row>
    <row r="41" spans="1:14" x14ac:dyDescent="0.25">
      <c r="A41" s="5" t="s">
        <v>375</v>
      </c>
      <c r="B41" s="5" t="s">
        <v>7</v>
      </c>
      <c r="D41" s="6">
        <v>3927.6</v>
      </c>
      <c r="E41" s="6">
        <v>3927.6</v>
      </c>
      <c r="F41" s="6">
        <v>13900</v>
      </c>
      <c r="G41" s="5">
        <v>4.05</v>
      </c>
      <c r="H41" s="5">
        <v>3.2730000000000001</v>
      </c>
      <c r="I41" s="5" t="s">
        <v>13</v>
      </c>
      <c r="J41" s="5" t="s">
        <v>11</v>
      </c>
      <c r="K41" s="5">
        <v>84101</v>
      </c>
      <c r="L41" s="7">
        <v>41843</v>
      </c>
      <c r="M41" s="8">
        <f t="shared" si="1"/>
        <v>7.5278999999999999E-2</v>
      </c>
      <c r="N41" s="8">
        <f>M41*5</f>
        <v>0.37639499999999998</v>
      </c>
    </row>
    <row r="42" spans="1:14" x14ac:dyDescent="0.25">
      <c r="A42" s="5" t="s">
        <v>376</v>
      </c>
      <c r="B42" s="5" t="s">
        <v>7</v>
      </c>
      <c r="D42" s="6">
        <v>4800</v>
      </c>
      <c r="E42" s="6">
        <v>4800</v>
      </c>
      <c r="F42" s="6">
        <v>17130</v>
      </c>
      <c r="G42" s="5">
        <v>4.8449999999999998</v>
      </c>
      <c r="H42" s="5">
        <v>4.25</v>
      </c>
      <c r="I42" s="5" t="s">
        <v>67</v>
      </c>
      <c r="J42" s="5" t="s">
        <v>11</v>
      </c>
      <c r="K42" s="5">
        <v>84095</v>
      </c>
      <c r="L42" s="7">
        <v>41843</v>
      </c>
      <c r="M42" s="8">
        <f t="shared" si="1"/>
        <v>9.3200000000000005E-2</v>
      </c>
      <c r="N42" s="8">
        <f>M42*5</f>
        <v>0.46600000000000003</v>
      </c>
    </row>
    <row r="43" spans="1:14" x14ac:dyDescent="0.25">
      <c r="A43" s="5" t="s">
        <v>377</v>
      </c>
      <c r="B43" s="5" t="s">
        <v>7</v>
      </c>
      <c r="D43" s="6">
        <v>3232.8</v>
      </c>
      <c r="E43" s="6">
        <v>3232.8</v>
      </c>
      <c r="F43" s="6">
        <v>12986.34</v>
      </c>
      <c r="G43" s="5">
        <v>3.24</v>
      </c>
      <c r="H43" s="5">
        <v>2.694</v>
      </c>
      <c r="I43" s="5" t="s">
        <v>124</v>
      </c>
      <c r="J43" s="5" t="s">
        <v>66</v>
      </c>
      <c r="K43" s="5">
        <v>84025</v>
      </c>
      <c r="L43" s="7">
        <v>41828</v>
      </c>
      <c r="M43" s="8">
        <f t="shared" si="1"/>
        <v>6.1961999999999996E-2</v>
      </c>
      <c r="N43" s="8">
        <f>M43*5</f>
        <v>0.30980999999999997</v>
      </c>
    </row>
    <row r="44" spans="1:14" x14ac:dyDescent="0.25">
      <c r="A44" s="5" t="s">
        <v>298</v>
      </c>
      <c r="B44" s="5" t="s">
        <v>7</v>
      </c>
      <c r="D44" s="6">
        <v>4800</v>
      </c>
      <c r="E44" s="6">
        <v>4800</v>
      </c>
      <c r="F44" s="6">
        <v>24257</v>
      </c>
      <c r="G44" s="5">
        <v>7.28</v>
      </c>
      <c r="H44" s="5">
        <v>6.0659999999999998</v>
      </c>
      <c r="I44" s="5" t="s">
        <v>128</v>
      </c>
      <c r="J44" s="5" t="s">
        <v>85</v>
      </c>
      <c r="K44" s="5">
        <v>84003</v>
      </c>
      <c r="L44" s="7">
        <v>41775</v>
      </c>
      <c r="M44" s="8">
        <f t="shared" si="1"/>
        <v>9.3200000000000005E-2</v>
      </c>
      <c r="N44" s="8">
        <f>M44*7</f>
        <v>0.65240000000000009</v>
      </c>
    </row>
    <row r="45" spans="1:14" x14ac:dyDescent="0.25">
      <c r="A45" s="5" t="s">
        <v>379</v>
      </c>
      <c r="B45" s="5" t="s">
        <v>7</v>
      </c>
      <c r="D45" s="6">
        <v>3120</v>
      </c>
      <c r="E45" s="6">
        <v>3120</v>
      </c>
      <c r="F45" s="6">
        <v>14550</v>
      </c>
      <c r="G45" s="5">
        <v>3.25</v>
      </c>
      <c r="H45" s="5">
        <v>2.6</v>
      </c>
      <c r="I45" s="5" t="s">
        <v>21</v>
      </c>
      <c r="J45" s="5" t="s">
        <v>21</v>
      </c>
      <c r="K45" s="5">
        <v>84074</v>
      </c>
      <c r="L45" s="7">
        <v>41850</v>
      </c>
      <c r="M45" s="8">
        <f t="shared" si="1"/>
        <v>5.9799999999999999E-2</v>
      </c>
      <c r="N45" s="8">
        <f>M45*5</f>
        <v>0.29899999999999999</v>
      </c>
    </row>
    <row r="46" spans="1:14" x14ac:dyDescent="0.25">
      <c r="A46" s="5" t="s">
        <v>381</v>
      </c>
      <c r="B46" s="5" t="s">
        <v>7</v>
      </c>
      <c r="D46" s="6">
        <v>4800</v>
      </c>
      <c r="E46" s="6">
        <v>4800</v>
      </c>
      <c r="F46" s="6">
        <v>26103</v>
      </c>
      <c r="G46" s="5">
        <v>7.56</v>
      </c>
      <c r="H46" s="5">
        <v>6.4459999999999997</v>
      </c>
      <c r="I46" s="5" t="s">
        <v>30</v>
      </c>
      <c r="J46" s="5" t="s">
        <v>31</v>
      </c>
      <c r="K46" s="5">
        <v>84098</v>
      </c>
      <c r="L46" s="7">
        <v>41855</v>
      </c>
      <c r="M46" s="8">
        <f t="shared" si="1"/>
        <v>9.3200000000000005E-2</v>
      </c>
      <c r="N46" s="8">
        <f>M46*4</f>
        <v>0.37280000000000002</v>
      </c>
    </row>
    <row r="47" spans="1:14" x14ac:dyDescent="0.25">
      <c r="A47" s="5" t="s">
        <v>382</v>
      </c>
      <c r="B47" s="5" t="s">
        <v>7</v>
      </c>
      <c r="D47" s="6">
        <v>4800</v>
      </c>
      <c r="E47" s="6">
        <v>4800</v>
      </c>
      <c r="F47" s="6">
        <v>39295.379999999997</v>
      </c>
      <c r="G47" s="5">
        <v>11.88</v>
      </c>
      <c r="H47" s="5">
        <v>9.9870000000000001</v>
      </c>
      <c r="I47" s="5" t="s">
        <v>67</v>
      </c>
      <c r="J47" s="5" t="s">
        <v>11</v>
      </c>
      <c r="K47" s="5">
        <v>84095</v>
      </c>
      <c r="L47" s="7">
        <v>41869</v>
      </c>
      <c r="M47" s="8">
        <f t="shared" si="1"/>
        <v>9.3200000000000005E-2</v>
      </c>
      <c r="N47" s="8">
        <f>M47*4</f>
        <v>0.37280000000000002</v>
      </c>
    </row>
    <row r="48" spans="1:14" x14ac:dyDescent="0.25">
      <c r="A48" s="5" t="s">
        <v>383</v>
      </c>
      <c r="B48" s="5" t="s">
        <v>7</v>
      </c>
      <c r="D48" s="6">
        <v>4332</v>
      </c>
      <c r="E48" s="6">
        <v>4332</v>
      </c>
      <c r="F48" s="6">
        <v>16932</v>
      </c>
      <c r="G48" s="5">
        <v>5.0999999999999996</v>
      </c>
      <c r="H48" s="5">
        <v>3.61</v>
      </c>
      <c r="I48" s="5" t="s">
        <v>384</v>
      </c>
      <c r="J48" s="5" t="s">
        <v>363</v>
      </c>
      <c r="K48" s="5">
        <v>84302</v>
      </c>
      <c r="L48" s="7">
        <v>41900</v>
      </c>
      <c r="M48" s="8">
        <f t="shared" si="1"/>
        <v>8.3029999999999993E-2</v>
      </c>
      <c r="N48" s="8">
        <f>M48*3</f>
        <v>0.24908999999999998</v>
      </c>
    </row>
    <row r="49" spans="1:14" x14ac:dyDescent="0.25">
      <c r="A49" s="5" t="s">
        <v>385</v>
      </c>
      <c r="B49" s="5" t="s">
        <v>7</v>
      </c>
      <c r="D49" s="6">
        <v>4800</v>
      </c>
      <c r="E49" s="6">
        <v>4800</v>
      </c>
      <c r="F49" s="6">
        <v>18150.650000000001</v>
      </c>
      <c r="G49" s="5">
        <v>5.61</v>
      </c>
      <c r="H49" s="5">
        <v>4.7089999999999996</v>
      </c>
      <c r="I49" s="5" t="s">
        <v>84</v>
      </c>
      <c r="J49" s="5" t="s">
        <v>85</v>
      </c>
      <c r="K49" s="5">
        <v>84097</v>
      </c>
      <c r="L49" s="7">
        <v>41789</v>
      </c>
      <c r="M49" s="8">
        <f t="shared" si="1"/>
        <v>9.3200000000000005E-2</v>
      </c>
      <c r="N49" s="8">
        <f>M49*7</f>
        <v>0.65240000000000009</v>
      </c>
    </row>
    <row r="50" spans="1:14" x14ac:dyDescent="0.25">
      <c r="A50" s="5" t="s">
        <v>367</v>
      </c>
      <c r="B50" s="5" t="s">
        <v>7</v>
      </c>
      <c r="D50" s="6">
        <v>4800</v>
      </c>
      <c r="E50" s="6">
        <v>4800</v>
      </c>
      <c r="F50" s="6">
        <v>18082.560000000001</v>
      </c>
      <c r="G50" s="5">
        <v>9.6</v>
      </c>
      <c r="H50" s="5">
        <v>7.0830000000000002</v>
      </c>
      <c r="I50" s="5" t="s">
        <v>13</v>
      </c>
      <c r="J50" s="5" t="s">
        <v>11</v>
      </c>
      <c r="K50" s="5">
        <v>84101</v>
      </c>
      <c r="L50" s="7">
        <v>41850</v>
      </c>
      <c r="M50" s="8">
        <f t="shared" si="1"/>
        <v>9.3200000000000005E-2</v>
      </c>
      <c r="N50" s="8">
        <f>M50*5</f>
        <v>0.46600000000000003</v>
      </c>
    </row>
    <row r="51" spans="1:14" x14ac:dyDescent="0.25">
      <c r="A51" s="5" t="s">
        <v>386</v>
      </c>
      <c r="B51" s="5" t="s">
        <v>7</v>
      </c>
      <c r="D51" s="6">
        <v>4800</v>
      </c>
      <c r="E51" s="6">
        <v>4800</v>
      </c>
      <c r="F51" s="6">
        <v>21850</v>
      </c>
      <c r="G51" s="5">
        <v>7.65</v>
      </c>
      <c r="H51" s="5">
        <v>5.6340000000000003</v>
      </c>
      <c r="I51" s="5" t="s">
        <v>67</v>
      </c>
      <c r="J51" s="5" t="s">
        <v>11</v>
      </c>
      <c r="K51" s="5">
        <v>84095</v>
      </c>
      <c r="L51" s="7">
        <v>41885</v>
      </c>
      <c r="M51" s="8">
        <f t="shared" si="1"/>
        <v>9.3200000000000005E-2</v>
      </c>
      <c r="N51" s="8">
        <f>M51*3</f>
        <v>0.27960000000000002</v>
      </c>
    </row>
    <row r="52" spans="1:14" x14ac:dyDescent="0.25">
      <c r="A52" s="5" t="s">
        <v>387</v>
      </c>
      <c r="B52" s="5" t="s">
        <v>7</v>
      </c>
      <c r="D52" s="6">
        <v>4800</v>
      </c>
      <c r="E52" s="6">
        <v>4800</v>
      </c>
      <c r="F52" s="6">
        <v>10500</v>
      </c>
      <c r="G52" s="5">
        <v>5</v>
      </c>
      <c r="H52" s="5">
        <v>4.0670000000000002</v>
      </c>
      <c r="I52" s="5" t="s">
        <v>351</v>
      </c>
      <c r="J52" s="5" t="s">
        <v>85</v>
      </c>
      <c r="K52" s="5">
        <v>84045</v>
      </c>
      <c r="L52" s="7">
        <v>41855</v>
      </c>
      <c r="M52" s="8">
        <f t="shared" si="1"/>
        <v>9.3200000000000005E-2</v>
      </c>
      <c r="N52" s="8">
        <f>M52*4</f>
        <v>0.37280000000000002</v>
      </c>
    </row>
    <row r="53" spans="1:14" x14ac:dyDescent="0.25">
      <c r="A53" s="5" t="s">
        <v>388</v>
      </c>
      <c r="B53" s="5" t="s">
        <v>7</v>
      </c>
      <c r="D53" s="6">
        <v>3580.8</v>
      </c>
      <c r="E53" s="6">
        <v>3580.8</v>
      </c>
      <c r="F53" s="6">
        <v>17500</v>
      </c>
      <c r="G53" s="5">
        <v>4</v>
      </c>
      <c r="H53" s="5">
        <v>2.984</v>
      </c>
      <c r="I53" s="5" t="s">
        <v>389</v>
      </c>
      <c r="J53" s="5" t="s">
        <v>85</v>
      </c>
      <c r="K53" s="5">
        <v>84062</v>
      </c>
      <c r="L53" s="7">
        <v>41831</v>
      </c>
      <c r="M53" s="8">
        <f t="shared" si="1"/>
        <v>6.8631999999999999E-2</v>
      </c>
      <c r="N53" s="8">
        <f>M53*5</f>
        <v>0.34316000000000002</v>
      </c>
    </row>
    <row r="54" spans="1:14" x14ac:dyDescent="0.25">
      <c r="A54" s="5" t="s">
        <v>390</v>
      </c>
      <c r="B54" s="5" t="s">
        <v>7</v>
      </c>
      <c r="D54" s="6">
        <v>4800</v>
      </c>
      <c r="E54" s="6">
        <v>4800</v>
      </c>
      <c r="F54" s="6">
        <v>26683.200000000001</v>
      </c>
      <c r="G54" s="5">
        <v>8.16</v>
      </c>
      <c r="H54" s="5">
        <v>5.649</v>
      </c>
      <c r="I54" s="5" t="s">
        <v>391</v>
      </c>
      <c r="J54" s="5" t="s">
        <v>66</v>
      </c>
      <c r="K54" s="5">
        <v>84037</v>
      </c>
      <c r="L54" s="7">
        <v>41789</v>
      </c>
      <c r="M54" s="8">
        <f t="shared" si="1"/>
        <v>9.3200000000000005E-2</v>
      </c>
      <c r="N54" s="8">
        <f>M54*7</f>
        <v>0.65240000000000009</v>
      </c>
    </row>
    <row r="55" spans="1:14" x14ac:dyDescent="0.25">
      <c r="A55" s="5" t="s">
        <v>380</v>
      </c>
      <c r="B55" s="5" t="s">
        <v>7</v>
      </c>
      <c r="D55" s="6">
        <v>4800</v>
      </c>
      <c r="E55" s="6">
        <v>4800</v>
      </c>
      <c r="F55" s="6">
        <v>33152</v>
      </c>
      <c r="G55" s="5">
        <v>7.83</v>
      </c>
      <c r="H55" s="5">
        <v>6.8209999999999997</v>
      </c>
      <c r="I55" s="5" t="s">
        <v>30</v>
      </c>
      <c r="J55" s="5" t="s">
        <v>31</v>
      </c>
      <c r="K55" s="5">
        <v>84098</v>
      </c>
      <c r="L55" s="7">
        <v>41869</v>
      </c>
      <c r="M55" s="8">
        <f t="shared" si="1"/>
        <v>9.3200000000000005E-2</v>
      </c>
      <c r="N55" s="8">
        <f>M55*4</f>
        <v>0.37280000000000002</v>
      </c>
    </row>
    <row r="56" spans="1:14" x14ac:dyDescent="0.25">
      <c r="A56" s="5" t="s">
        <v>394</v>
      </c>
      <c r="B56" s="5" t="s">
        <v>7</v>
      </c>
      <c r="D56" s="6">
        <v>4800</v>
      </c>
      <c r="E56" s="6">
        <v>4800</v>
      </c>
      <c r="F56" s="6">
        <v>31443.86</v>
      </c>
      <c r="G56" s="5">
        <v>8.91</v>
      </c>
      <c r="H56" s="5">
        <v>7.2149999999999999</v>
      </c>
      <c r="I56" s="5" t="s">
        <v>13</v>
      </c>
      <c r="J56" s="5" t="s">
        <v>11</v>
      </c>
      <c r="K56" s="5">
        <v>84103</v>
      </c>
      <c r="L56" s="7">
        <v>41912</v>
      </c>
      <c r="M56" s="8">
        <f t="shared" si="1"/>
        <v>9.3200000000000005E-2</v>
      </c>
      <c r="N56" s="8">
        <f>M56*3</f>
        <v>0.27960000000000002</v>
      </c>
    </row>
    <row r="57" spans="1:14" x14ac:dyDescent="0.25">
      <c r="A57" s="5" t="s">
        <v>352</v>
      </c>
      <c r="B57" s="5" t="s">
        <v>7</v>
      </c>
      <c r="D57" s="6">
        <v>4567.2</v>
      </c>
      <c r="E57" s="6">
        <v>4567.2</v>
      </c>
      <c r="F57" s="6">
        <v>24198</v>
      </c>
      <c r="G57" s="5">
        <v>4.75</v>
      </c>
      <c r="H57" s="5">
        <v>3.806</v>
      </c>
      <c r="I57" s="5" t="s">
        <v>126</v>
      </c>
      <c r="J57" s="5" t="s">
        <v>85</v>
      </c>
      <c r="K57" s="5">
        <v>84020</v>
      </c>
      <c r="L57" s="7">
        <v>41808</v>
      </c>
      <c r="M57" s="8">
        <f t="shared" si="1"/>
        <v>8.7538000000000005E-2</v>
      </c>
      <c r="N57" s="8">
        <f>M57*6</f>
        <v>0.52522800000000003</v>
      </c>
    </row>
    <row r="58" spans="1:14" x14ac:dyDescent="0.25">
      <c r="A58" s="5" t="s">
        <v>366</v>
      </c>
      <c r="B58" s="5" t="s">
        <v>7</v>
      </c>
      <c r="D58" s="6">
        <v>4134</v>
      </c>
      <c r="E58" s="6">
        <v>4134</v>
      </c>
      <c r="F58" s="6">
        <v>11906.92</v>
      </c>
      <c r="G58" s="5">
        <v>4.32</v>
      </c>
      <c r="H58" s="5">
        <v>3.6110000000000002</v>
      </c>
      <c r="I58" s="5" t="s">
        <v>30</v>
      </c>
      <c r="J58" s="5" t="s">
        <v>31</v>
      </c>
      <c r="K58" s="5">
        <v>84098</v>
      </c>
      <c r="L58" s="7">
        <v>41831</v>
      </c>
      <c r="M58" s="8">
        <f t="shared" si="1"/>
        <v>8.3053000000000002E-2</v>
      </c>
      <c r="N58" s="8">
        <f>M58*5</f>
        <v>0.415265</v>
      </c>
    </row>
    <row r="59" spans="1:14" x14ac:dyDescent="0.25">
      <c r="A59" s="5" t="s">
        <v>396</v>
      </c>
      <c r="B59" s="5" t="s">
        <v>7</v>
      </c>
      <c r="D59" s="6">
        <v>4800</v>
      </c>
      <c r="E59" s="6">
        <v>4800</v>
      </c>
      <c r="F59" s="6">
        <v>18300</v>
      </c>
      <c r="G59" s="5">
        <v>6</v>
      </c>
      <c r="H59" s="5">
        <v>5.2709999999999999</v>
      </c>
      <c r="I59" s="5" t="s">
        <v>13</v>
      </c>
      <c r="J59" s="5" t="s">
        <v>11</v>
      </c>
      <c r="K59" s="5">
        <v>84109</v>
      </c>
      <c r="L59" s="7">
        <v>41912</v>
      </c>
      <c r="M59" s="8">
        <f t="shared" si="1"/>
        <v>9.3200000000000005E-2</v>
      </c>
      <c r="N59" s="8">
        <f>M59*3</f>
        <v>0.27960000000000002</v>
      </c>
    </row>
    <row r="60" spans="1:14" x14ac:dyDescent="0.25">
      <c r="A60" s="5" t="s">
        <v>397</v>
      </c>
      <c r="B60" s="5" t="s">
        <v>7</v>
      </c>
      <c r="D60" s="6">
        <v>3991.2</v>
      </c>
      <c r="E60" s="6">
        <v>3991.2</v>
      </c>
      <c r="F60" s="6">
        <v>19403</v>
      </c>
      <c r="G60" s="5">
        <v>4.7699999999999996</v>
      </c>
      <c r="H60" s="5">
        <v>3.3260000000000001</v>
      </c>
      <c r="I60" s="5" t="s">
        <v>13</v>
      </c>
      <c r="J60" s="5" t="s">
        <v>11</v>
      </c>
      <c r="K60" s="5">
        <v>84121</v>
      </c>
      <c r="L60" s="7">
        <v>41831</v>
      </c>
      <c r="M60" s="8">
        <f t="shared" si="1"/>
        <v>7.6497999999999997E-2</v>
      </c>
      <c r="N60" s="8">
        <f>M60*5</f>
        <v>0.38249</v>
      </c>
    </row>
    <row r="61" spans="1:14" x14ac:dyDescent="0.25">
      <c r="A61" s="5" t="s">
        <v>399</v>
      </c>
      <c r="B61" s="5" t="s">
        <v>7</v>
      </c>
      <c r="D61" s="6">
        <v>4270.8</v>
      </c>
      <c r="E61" s="6">
        <v>4270.8</v>
      </c>
      <c r="F61" s="6">
        <v>17023</v>
      </c>
      <c r="G61" s="5">
        <v>4.16</v>
      </c>
      <c r="H61" s="5">
        <v>3.5590000000000002</v>
      </c>
      <c r="I61" s="5" t="s">
        <v>13</v>
      </c>
      <c r="J61" s="5" t="s">
        <v>11</v>
      </c>
      <c r="K61" s="5">
        <v>84103</v>
      </c>
      <c r="L61" s="7">
        <v>41869</v>
      </c>
      <c r="M61" s="8">
        <f t="shared" si="1"/>
        <v>8.1856999999999999E-2</v>
      </c>
      <c r="N61" s="8">
        <f>M61*4</f>
        <v>0.327428</v>
      </c>
    </row>
    <row r="62" spans="1:14" x14ac:dyDescent="0.25">
      <c r="A62" s="5" t="s">
        <v>395</v>
      </c>
      <c r="B62" s="5" t="s">
        <v>7</v>
      </c>
      <c r="D62" s="6">
        <v>4800</v>
      </c>
      <c r="E62" s="6">
        <v>4800</v>
      </c>
      <c r="F62" s="6">
        <v>11626.05</v>
      </c>
      <c r="G62" s="5">
        <v>5</v>
      </c>
      <c r="H62" s="5">
        <v>4.1639999999999997</v>
      </c>
      <c r="I62" s="5" t="s">
        <v>126</v>
      </c>
      <c r="J62" s="5" t="s">
        <v>11</v>
      </c>
      <c r="K62" s="5">
        <v>84020</v>
      </c>
      <c r="L62" s="7">
        <v>41885</v>
      </c>
      <c r="M62" s="8">
        <f t="shared" si="1"/>
        <v>9.3200000000000005E-2</v>
      </c>
      <c r="N62" s="8">
        <f>M62*3</f>
        <v>0.27960000000000002</v>
      </c>
    </row>
    <row r="63" spans="1:14" x14ac:dyDescent="0.25">
      <c r="A63" s="5" t="s">
        <v>401</v>
      </c>
      <c r="B63" s="5" t="s">
        <v>7</v>
      </c>
      <c r="D63" s="6">
        <v>4166.3999999999996</v>
      </c>
      <c r="E63" s="6">
        <v>4166.3999999999996</v>
      </c>
      <c r="F63" s="6">
        <v>14908</v>
      </c>
      <c r="G63" s="5">
        <v>4</v>
      </c>
      <c r="H63" s="5">
        <v>3.472</v>
      </c>
      <c r="I63" s="5" t="s">
        <v>107</v>
      </c>
      <c r="J63" s="5" t="s">
        <v>108</v>
      </c>
      <c r="K63" s="5">
        <v>84532</v>
      </c>
      <c r="L63" s="7">
        <v>41830</v>
      </c>
      <c r="M63" s="8">
        <f t="shared" si="1"/>
        <v>7.9855999999999996E-2</v>
      </c>
      <c r="N63" s="8">
        <f>M63*5</f>
        <v>0.39927999999999997</v>
      </c>
    </row>
    <row r="64" spans="1:14" x14ac:dyDescent="0.25">
      <c r="A64" s="5" t="s">
        <v>402</v>
      </c>
      <c r="B64" s="5" t="s">
        <v>7</v>
      </c>
      <c r="D64" s="6">
        <v>4124.3999999999996</v>
      </c>
      <c r="E64" s="6">
        <v>4124.3999999999996</v>
      </c>
      <c r="F64" s="6">
        <v>32500</v>
      </c>
      <c r="G64" s="5">
        <v>5</v>
      </c>
      <c r="H64" s="5">
        <v>4.0599999999999996</v>
      </c>
      <c r="I64" s="5" t="s">
        <v>13</v>
      </c>
      <c r="J64" s="5" t="s">
        <v>11</v>
      </c>
      <c r="K64" s="5">
        <v>84115</v>
      </c>
      <c r="L64" s="7">
        <v>41821</v>
      </c>
      <c r="M64" s="8">
        <f t="shared" si="1"/>
        <v>9.3200000000000005E-2</v>
      </c>
      <c r="N64" s="8">
        <f>M64*5</f>
        <v>0.46600000000000003</v>
      </c>
    </row>
    <row r="65" spans="1:14" x14ac:dyDescent="0.25">
      <c r="A65" s="5" t="s">
        <v>404</v>
      </c>
      <c r="B65" s="5" t="s">
        <v>7</v>
      </c>
      <c r="D65" s="6">
        <v>4800</v>
      </c>
      <c r="E65" s="6">
        <v>4800</v>
      </c>
      <c r="F65" s="6">
        <v>43807.5</v>
      </c>
      <c r="G65" s="5">
        <v>13.5</v>
      </c>
      <c r="H65" s="5">
        <v>11.28</v>
      </c>
      <c r="I65" s="5" t="s">
        <v>124</v>
      </c>
      <c r="J65" s="5" t="s">
        <v>66</v>
      </c>
      <c r="K65" s="5">
        <v>84025</v>
      </c>
      <c r="L65" s="7">
        <v>41890</v>
      </c>
      <c r="M65" s="8">
        <f t="shared" si="1"/>
        <v>9.3200000000000005E-2</v>
      </c>
      <c r="N65" s="8">
        <f>M65*3</f>
        <v>0.27960000000000002</v>
      </c>
    </row>
    <row r="66" spans="1:14" x14ac:dyDescent="0.25">
      <c r="A66" s="5" t="s">
        <v>406</v>
      </c>
      <c r="B66" s="5" t="s">
        <v>7</v>
      </c>
      <c r="D66" s="6">
        <v>4219.2</v>
      </c>
      <c r="E66" s="6">
        <v>4219.2</v>
      </c>
      <c r="F66" s="6">
        <v>14121.04</v>
      </c>
      <c r="G66" s="5">
        <v>4.08</v>
      </c>
      <c r="H66" s="5">
        <v>3.516</v>
      </c>
      <c r="I66" s="5" t="s">
        <v>67</v>
      </c>
      <c r="J66" s="5" t="s">
        <v>11</v>
      </c>
      <c r="K66" s="5">
        <v>84095</v>
      </c>
      <c r="L66" s="7">
        <v>41901</v>
      </c>
      <c r="M66" s="8">
        <f t="shared" ref="M66:M75" si="2">IF(H66&lt;4,H66*0.023,0.0932)</f>
        <v>8.0867999999999995E-2</v>
      </c>
      <c r="N66" s="8">
        <f>M66*3</f>
        <v>0.24260399999999999</v>
      </c>
    </row>
    <row r="67" spans="1:14" x14ac:dyDescent="0.25">
      <c r="A67" s="5" t="s">
        <v>299</v>
      </c>
      <c r="B67" s="5" t="s">
        <v>7</v>
      </c>
      <c r="D67" s="6">
        <v>4800</v>
      </c>
      <c r="E67" s="6">
        <v>4800</v>
      </c>
      <c r="F67" s="6">
        <v>22455</v>
      </c>
      <c r="G67" s="5">
        <v>6.63</v>
      </c>
      <c r="H67" s="5">
        <v>5.82</v>
      </c>
      <c r="I67" s="5" t="s">
        <v>300</v>
      </c>
      <c r="J67" s="5" t="s">
        <v>11</v>
      </c>
      <c r="K67" s="5">
        <v>84128</v>
      </c>
      <c r="L67" s="7">
        <v>41777</v>
      </c>
      <c r="M67" s="8">
        <f t="shared" si="2"/>
        <v>9.3200000000000005E-2</v>
      </c>
      <c r="N67" s="8">
        <f>M67*7</f>
        <v>0.65240000000000009</v>
      </c>
    </row>
    <row r="68" spans="1:14" x14ac:dyDescent="0.25">
      <c r="A68" s="5" t="s">
        <v>407</v>
      </c>
      <c r="B68" s="5" t="s">
        <v>7</v>
      </c>
      <c r="D68" s="6">
        <v>4766.3999999999996</v>
      </c>
      <c r="E68" s="6">
        <v>4766.3999999999996</v>
      </c>
      <c r="F68" s="6">
        <v>18000</v>
      </c>
      <c r="G68" s="5">
        <v>4.7699999999999996</v>
      </c>
      <c r="H68" s="5">
        <v>3.972</v>
      </c>
      <c r="I68" s="5" t="s">
        <v>189</v>
      </c>
      <c r="J68" s="5" t="s">
        <v>66</v>
      </c>
      <c r="K68" s="5">
        <v>84014</v>
      </c>
      <c r="L68" s="7">
        <v>41850</v>
      </c>
      <c r="M68" s="8">
        <f t="shared" si="2"/>
        <v>9.1355999999999993E-2</v>
      </c>
      <c r="N68" s="8">
        <f>M68*5</f>
        <v>0.45677999999999996</v>
      </c>
    </row>
    <row r="69" spans="1:14" x14ac:dyDescent="0.25">
      <c r="A69" s="5" t="s">
        <v>301</v>
      </c>
      <c r="B69" s="5" t="s">
        <v>7</v>
      </c>
      <c r="D69" s="6">
        <v>4800</v>
      </c>
      <c r="E69" s="6">
        <v>4800</v>
      </c>
      <c r="F69" s="6">
        <v>16933</v>
      </c>
      <c r="G69" s="5">
        <v>5.0999999999999996</v>
      </c>
      <c r="H69" s="5">
        <v>4.3730000000000002</v>
      </c>
      <c r="I69" s="5" t="s">
        <v>302</v>
      </c>
      <c r="J69" s="5" t="s">
        <v>66</v>
      </c>
      <c r="K69" s="5">
        <v>84015</v>
      </c>
      <c r="L69" s="7">
        <v>41775</v>
      </c>
      <c r="M69" s="8">
        <f t="shared" si="2"/>
        <v>9.3200000000000005E-2</v>
      </c>
      <c r="N69" s="8">
        <f>M69*7</f>
        <v>0.65240000000000009</v>
      </c>
    </row>
    <row r="70" spans="1:14" x14ac:dyDescent="0.25">
      <c r="A70" s="5" t="s">
        <v>408</v>
      </c>
      <c r="B70" s="5" t="s">
        <v>7</v>
      </c>
      <c r="D70" s="6">
        <v>4800</v>
      </c>
      <c r="E70" s="6">
        <v>4800</v>
      </c>
      <c r="F70" s="6">
        <v>22500</v>
      </c>
      <c r="G70" s="5">
        <v>4.9000000000000004</v>
      </c>
      <c r="H70" s="5">
        <v>4.3179999999999996</v>
      </c>
      <c r="I70" s="5" t="s">
        <v>409</v>
      </c>
      <c r="J70" s="5" t="s">
        <v>11</v>
      </c>
      <c r="K70" s="5">
        <v>84107</v>
      </c>
      <c r="L70" s="7">
        <v>41856</v>
      </c>
      <c r="M70" s="8">
        <f t="shared" si="2"/>
        <v>9.3200000000000005E-2</v>
      </c>
      <c r="N70" s="8">
        <f>M70*4</f>
        <v>0.37280000000000002</v>
      </c>
    </row>
    <row r="71" spans="1:14" x14ac:dyDescent="0.25">
      <c r="A71" s="5" t="s">
        <v>416</v>
      </c>
      <c r="B71" s="5" t="s">
        <v>7</v>
      </c>
      <c r="D71" s="6">
        <v>4422</v>
      </c>
      <c r="E71" s="6">
        <v>4422</v>
      </c>
      <c r="F71" s="6">
        <v>18100</v>
      </c>
      <c r="G71" s="5">
        <v>4.75</v>
      </c>
      <c r="H71" s="5">
        <v>3.6850000000000001</v>
      </c>
      <c r="I71" s="5" t="s">
        <v>264</v>
      </c>
      <c r="J71" s="5" t="s">
        <v>85</v>
      </c>
      <c r="K71" s="5">
        <v>84042</v>
      </c>
      <c r="L71" s="7">
        <v>41905</v>
      </c>
      <c r="M71" s="8">
        <f t="shared" si="2"/>
        <v>8.4754999999999997E-2</v>
      </c>
      <c r="N71" s="8">
        <f>M71*3</f>
        <v>0.25426499999999996</v>
      </c>
    </row>
    <row r="72" spans="1:14" x14ac:dyDescent="0.25">
      <c r="A72" s="5" t="s">
        <v>418</v>
      </c>
      <c r="B72" s="5" t="s">
        <v>7</v>
      </c>
      <c r="D72" s="6">
        <v>4242</v>
      </c>
      <c r="E72" s="6">
        <v>4242</v>
      </c>
      <c r="F72" s="6">
        <v>12848</v>
      </c>
      <c r="G72" s="5">
        <v>4.08</v>
      </c>
      <c r="H72" s="5">
        <v>3.5350000000000001</v>
      </c>
      <c r="I72" s="5" t="s">
        <v>35</v>
      </c>
      <c r="J72" s="5" t="s">
        <v>11</v>
      </c>
      <c r="K72" s="5">
        <v>84070</v>
      </c>
      <c r="L72" s="7">
        <v>41795</v>
      </c>
      <c r="M72" s="8">
        <f t="shared" si="2"/>
        <v>8.1305000000000002E-2</v>
      </c>
      <c r="N72" s="8">
        <f>M72*6</f>
        <v>0.48782999999999999</v>
      </c>
    </row>
    <row r="73" spans="1:14" x14ac:dyDescent="0.25">
      <c r="A73" s="5" t="s">
        <v>420</v>
      </c>
      <c r="B73" s="5" t="s">
        <v>7</v>
      </c>
      <c r="D73" s="6">
        <v>4800</v>
      </c>
      <c r="E73" s="6">
        <v>4800</v>
      </c>
      <c r="F73" s="6">
        <v>25609.69</v>
      </c>
      <c r="G73" s="5">
        <v>6.36</v>
      </c>
      <c r="H73" s="5">
        <v>5.3410000000000002</v>
      </c>
      <c r="I73" s="5" t="s">
        <v>421</v>
      </c>
      <c r="J73" s="5" t="s">
        <v>66</v>
      </c>
      <c r="K73" s="5">
        <v>84025</v>
      </c>
      <c r="L73" s="7">
        <v>41885</v>
      </c>
      <c r="M73" s="8">
        <f t="shared" si="2"/>
        <v>9.3200000000000005E-2</v>
      </c>
      <c r="N73" s="8">
        <f>M73*3</f>
        <v>0.27960000000000002</v>
      </c>
    </row>
    <row r="74" spans="1:14" x14ac:dyDescent="0.25">
      <c r="A74" s="5" t="s">
        <v>422</v>
      </c>
      <c r="B74" s="5" t="s">
        <v>7</v>
      </c>
      <c r="D74" s="6">
        <v>3679.2</v>
      </c>
      <c r="E74" s="6">
        <v>3679.2</v>
      </c>
      <c r="F74" s="6">
        <v>16308</v>
      </c>
      <c r="G74" s="5">
        <v>4</v>
      </c>
      <c r="H74" s="5">
        <v>3.3860000000000001</v>
      </c>
      <c r="I74" s="5" t="s">
        <v>107</v>
      </c>
      <c r="J74" s="5" t="s">
        <v>108</v>
      </c>
      <c r="K74" s="5">
        <v>84532</v>
      </c>
      <c r="L74" s="7">
        <v>41831</v>
      </c>
      <c r="M74" s="8">
        <f t="shared" si="2"/>
        <v>7.7878000000000003E-2</v>
      </c>
      <c r="N74" s="8">
        <f>M74*5</f>
        <v>0.38939000000000001</v>
      </c>
    </row>
    <row r="75" spans="1:14" x14ac:dyDescent="0.25">
      <c r="A75" s="5" t="s">
        <v>423</v>
      </c>
      <c r="B75" s="5" t="s">
        <v>7</v>
      </c>
      <c r="D75" s="6">
        <v>4800</v>
      </c>
      <c r="E75" s="6">
        <v>4800</v>
      </c>
      <c r="F75" s="6">
        <v>24000</v>
      </c>
      <c r="G75" s="5">
        <v>6.24</v>
      </c>
      <c r="H75" s="5">
        <v>4.8419999999999996</v>
      </c>
      <c r="I75" s="5" t="s">
        <v>67</v>
      </c>
      <c r="J75" s="5" t="s">
        <v>11</v>
      </c>
      <c r="K75" s="5">
        <v>84095</v>
      </c>
      <c r="L75" s="7">
        <v>41789</v>
      </c>
      <c r="M75" s="8">
        <f t="shared" si="2"/>
        <v>9.3200000000000005E-2</v>
      </c>
      <c r="N75" s="8">
        <f>M75*7</f>
        <v>0.65240000000000009</v>
      </c>
    </row>
    <row r="76" spans="1:14" x14ac:dyDescent="0.25">
      <c r="A76" s="5" t="s">
        <v>346</v>
      </c>
      <c r="B76" s="5" t="s">
        <v>9</v>
      </c>
      <c r="D76" s="6">
        <v>19442.7</v>
      </c>
      <c r="E76" s="6">
        <v>19442.7</v>
      </c>
      <c r="F76" s="6">
        <v>165000</v>
      </c>
      <c r="G76" s="5">
        <v>26.52</v>
      </c>
      <c r="H76" s="5">
        <v>20.466000000000001</v>
      </c>
      <c r="I76" s="5" t="s">
        <v>35</v>
      </c>
      <c r="J76" s="5" t="s">
        <v>11</v>
      </c>
      <c r="K76" s="5">
        <v>84093</v>
      </c>
      <c r="L76" s="7">
        <v>41850</v>
      </c>
      <c r="M76" s="8">
        <f t="shared" ref="M76:M97" si="3">IF(H76&lt;25,H76*0.023,0.575)</f>
        <v>0.47071800000000003</v>
      </c>
      <c r="N76" s="8">
        <f>M76*5</f>
        <v>2.3535900000000001</v>
      </c>
    </row>
    <row r="77" spans="1:14" x14ac:dyDescent="0.25">
      <c r="A77" s="5" t="s">
        <v>292</v>
      </c>
      <c r="B77" s="5" t="s">
        <v>9</v>
      </c>
      <c r="D77" s="6">
        <v>3026.7</v>
      </c>
      <c r="E77" s="6">
        <v>3026.7</v>
      </c>
      <c r="F77" s="6">
        <v>38072.94</v>
      </c>
      <c r="G77" s="5">
        <v>3.75</v>
      </c>
      <c r="H77" s="5">
        <v>3.1859999999999999</v>
      </c>
      <c r="I77" s="5" t="s">
        <v>23</v>
      </c>
      <c r="J77" s="5" t="s">
        <v>24</v>
      </c>
      <c r="K77" s="5">
        <v>84720</v>
      </c>
      <c r="L77" s="7">
        <v>41787</v>
      </c>
      <c r="M77" s="8">
        <f t="shared" si="3"/>
        <v>7.3277999999999996E-2</v>
      </c>
      <c r="N77" s="8">
        <f>M77*7</f>
        <v>0.51294600000000001</v>
      </c>
    </row>
    <row r="78" spans="1:14" x14ac:dyDescent="0.25">
      <c r="A78" s="5" t="s">
        <v>371</v>
      </c>
      <c r="B78" s="5" t="s">
        <v>9</v>
      </c>
      <c r="D78" s="6">
        <v>17693.75</v>
      </c>
      <c r="E78" s="6">
        <v>17721.3</v>
      </c>
      <c r="F78" s="6">
        <v>59250.98</v>
      </c>
      <c r="G78" s="5">
        <v>21.42</v>
      </c>
      <c r="H78" s="5">
        <v>18.654</v>
      </c>
      <c r="I78" s="5" t="s">
        <v>372</v>
      </c>
      <c r="J78" s="5" t="s">
        <v>11</v>
      </c>
      <c r="K78" s="5">
        <v>84115</v>
      </c>
      <c r="L78" s="7">
        <v>41929</v>
      </c>
      <c r="M78" s="8">
        <f t="shared" si="3"/>
        <v>0.42904199999999998</v>
      </c>
      <c r="N78" s="8">
        <f>M78*2</f>
        <v>0.85808399999999996</v>
      </c>
    </row>
    <row r="79" spans="1:14" x14ac:dyDescent="0.25">
      <c r="A79" s="5" t="s">
        <v>373</v>
      </c>
      <c r="B79" s="5" t="s">
        <v>9</v>
      </c>
      <c r="D79" s="6">
        <v>21840.5</v>
      </c>
      <c r="E79" s="6">
        <v>22420</v>
      </c>
      <c r="F79" s="6">
        <v>73860.52</v>
      </c>
      <c r="G79" s="5">
        <v>26.52</v>
      </c>
      <c r="H79" s="5">
        <v>23.6</v>
      </c>
      <c r="I79" s="5" t="s">
        <v>372</v>
      </c>
      <c r="J79" s="5" t="s">
        <v>11</v>
      </c>
      <c r="K79" s="5">
        <v>84115</v>
      </c>
      <c r="L79" s="7">
        <v>41929</v>
      </c>
      <c r="M79" s="8">
        <f t="shared" si="3"/>
        <v>0.54280000000000006</v>
      </c>
      <c r="N79" s="8">
        <f>M79*2</f>
        <v>1.0856000000000001</v>
      </c>
    </row>
    <row r="80" spans="1:14" x14ac:dyDescent="0.25">
      <c r="A80" s="5" t="s">
        <v>378</v>
      </c>
      <c r="B80" s="5" t="s">
        <v>9</v>
      </c>
      <c r="D80" s="6">
        <v>12454.5</v>
      </c>
      <c r="E80" s="6">
        <v>12454.5</v>
      </c>
      <c r="F80" s="6">
        <v>76800</v>
      </c>
      <c r="G80" s="5">
        <v>15.6</v>
      </c>
      <c r="H80" s="5">
        <v>13.11</v>
      </c>
      <c r="I80" s="5" t="s">
        <v>13</v>
      </c>
      <c r="J80" s="5" t="s">
        <v>11</v>
      </c>
      <c r="K80" s="5">
        <v>84121</v>
      </c>
      <c r="L80" s="7">
        <v>41855</v>
      </c>
      <c r="M80" s="8">
        <f t="shared" si="3"/>
        <v>0.30152999999999996</v>
      </c>
      <c r="N80" s="8">
        <f>M80*4</f>
        <v>1.2061199999999999</v>
      </c>
    </row>
    <row r="81" spans="1:14" x14ac:dyDescent="0.25">
      <c r="A81" s="5" t="s">
        <v>392</v>
      </c>
      <c r="B81" s="5" t="s">
        <v>9</v>
      </c>
      <c r="D81" s="6">
        <v>23750</v>
      </c>
      <c r="E81" s="6">
        <v>23750</v>
      </c>
      <c r="F81" s="6">
        <v>117265.76</v>
      </c>
      <c r="G81" s="5">
        <v>30.015000000000001</v>
      </c>
      <c r="H81" s="5">
        <v>25.771000000000001</v>
      </c>
      <c r="I81" s="5" t="s">
        <v>13</v>
      </c>
      <c r="K81" s="5">
        <v>84104</v>
      </c>
      <c r="L81" s="7">
        <v>41929</v>
      </c>
      <c r="M81" s="8">
        <f t="shared" si="3"/>
        <v>0.57499999999999996</v>
      </c>
      <c r="N81" s="8">
        <f>M81*2</f>
        <v>1.1499999999999999</v>
      </c>
    </row>
    <row r="82" spans="1:14" x14ac:dyDescent="0.25">
      <c r="A82" s="5" t="s">
        <v>393</v>
      </c>
      <c r="B82" s="5" t="s">
        <v>9</v>
      </c>
      <c r="D82" s="6">
        <v>7229.5</v>
      </c>
      <c r="E82" s="6">
        <v>7229.5</v>
      </c>
      <c r="F82" s="6">
        <v>29020</v>
      </c>
      <c r="G82" s="5">
        <v>9.6199999999999992</v>
      </c>
      <c r="H82" s="5">
        <v>7.7489999999999997</v>
      </c>
      <c r="I82" s="5" t="s">
        <v>10</v>
      </c>
      <c r="J82" s="5" t="s">
        <v>11</v>
      </c>
      <c r="K82" s="5">
        <v>84118</v>
      </c>
      <c r="L82" s="7">
        <v>41887</v>
      </c>
      <c r="M82" s="8">
        <f t="shared" si="3"/>
        <v>0.178227</v>
      </c>
      <c r="N82" s="8">
        <f>M82*3</f>
        <v>0.53468099999999996</v>
      </c>
    </row>
    <row r="83" spans="1:14" x14ac:dyDescent="0.25">
      <c r="A83" s="5" t="s">
        <v>398</v>
      </c>
      <c r="B83" s="5" t="s">
        <v>9</v>
      </c>
      <c r="D83" s="6">
        <v>22876</v>
      </c>
      <c r="E83" s="6">
        <v>22876</v>
      </c>
      <c r="F83" s="6">
        <v>132192</v>
      </c>
      <c r="G83" s="5">
        <v>28.08</v>
      </c>
      <c r="H83" s="5">
        <v>24.08</v>
      </c>
      <c r="I83" s="5" t="s">
        <v>247</v>
      </c>
      <c r="J83" s="5" t="s">
        <v>11</v>
      </c>
      <c r="K83" s="5">
        <v>84047</v>
      </c>
      <c r="L83" s="7">
        <v>41789</v>
      </c>
      <c r="M83" s="8">
        <f t="shared" si="3"/>
        <v>0.55384</v>
      </c>
      <c r="N83" s="8">
        <f>M83*7</f>
        <v>3.8768799999999999</v>
      </c>
    </row>
    <row r="84" spans="1:14" x14ac:dyDescent="0.25">
      <c r="A84" s="5" t="s">
        <v>400</v>
      </c>
      <c r="B84" s="5" t="s">
        <v>9</v>
      </c>
      <c r="D84" s="6">
        <v>1835.4</v>
      </c>
      <c r="E84" s="6">
        <v>1835.4</v>
      </c>
      <c r="F84" s="6">
        <v>6500</v>
      </c>
      <c r="G84" s="5">
        <v>2.2890000000000001</v>
      </c>
      <c r="H84" s="5">
        <v>1.9319999999999999</v>
      </c>
      <c r="I84" s="5" t="s">
        <v>13</v>
      </c>
      <c r="J84" s="5" t="s">
        <v>11</v>
      </c>
      <c r="K84" s="5">
        <v>84115</v>
      </c>
      <c r="L84" s="7">
        <v>41827</v>
      </c>
      <c r="M84" s="8">
        <f t="shared" si="3"/>
        <v>4.4435999999999996E-2</v>
      </c>
      <c r="N84" s="8">
        <f>M84*5</f>
        <v>0.22217999999999999</v>
      </c>
    </row>
    <row r="85" spans="1:14" x14ac:dyDescent="0.25">
      <c r="A85" s="5" t="s">
        <v>403</v>
      </c>
      <c r="B85" s="5" t="s">
        <v>9</v>
      </c>
      <c r="D85" s="6">
        <v>10416.75</v>
      </c>
      <c r="E85" s="6">
        <v>10416.75</v>
      </c>
      <c r="F85" s="6">
        <v>65550</v>
      </c>
      <c r="G85" s="5">
        <v>13.8</v>
      </c>
      <c r="H85" s="5">
        <v>10.965</v>
      </c>
      <c r="I85" s="5" t="s">
        <v>84</v>
      </c>
      <c r="J85" s="5" t="s">
        <v>85</v>
      </c>
      <c r="K85" s="5">
        <v>84097</v>
      </c>
      <c r="L85" s="7">
        <v>41912</v>
      </c>
      <c r="M85" s="8">
        <f t="shared" si="3"/>
        <v>0.252195</v>
      </c>
      <c r="N85" s="8">
        <f>M85*3</f>
        <v>0.75658500000000006</v>
      </c>
    </row>
    <row r="86" spans="1:14" x14ac:dyDescent="0.25">
      <c r="A86" s="5" t="s">
        <v>405</v>
      </c>
      <c r="B86" s="5" t="s">
        <v>9</v>
      </c>
      <c r="D86" s="6">
        <v>13709.45</v>
      </c>
      <c r="E86" s="6">
        <v>13709.45</v>
      </c>
      <c r="F86" s="6">
        <v>53925</v>
      </c>
      <c r="G86" s="5">
        <v>18.36</v>
      </c>
      <c r="H86" s="5">
        <v>14.430999999999999</v>
      </c>
      <c r="I86" s="5" t="s">
        <v>35</v>
      </c>
      <c r="J86" s="5" t="s">
        <v>11</v>
      </c>
      <c r="K86" s="5">
        <v>84070</v>
      </c>
      <c r="L86" s="7">
        <v>41887</v>
      </c>
      <c r="M86" s="8">
        <f t="shared" si="3"/>
        <v>0.33191299999999996</v>
      </c>
      <c r="N86" s="8">
        <f>M86*3</f>
        <v>0.99573899999999993</v>
      </c>
    </row>
    <row r="87" spans="1:14" x14ac:dyDescent="0.25">
      <c r="A87" s="5" t="s">
        <v>410</v>
      </c>
      <c r="B87" s="5" t="s">
        <v>9</v>
      </c>
      <c r="D87" s="6">
        <v>22579.599999999999</v>
      </c>
      <c r="E87" s="6">
        <v>22579.599999999999</v>
      </c>
      <c r="F87" s="6">
        <v>82850.75</v>
      </c>
      <c r="G87" s="5">
        <v>29.12</v>
      </c>
      <c r="H87" s="5">
        <v>23.768000000000001</v>
      </c>
      <c r="I87" s="5" t="s">
        <v>411</v>
      </c>
      <c r="J87" s="5" t="s">
        <v>82</v>
      </c>
      <c r="K87" s="5">
        <v>84321</v>
      </c>
      <c r="L87" s="7">
        <v>41912</v>
      </c>
      <c r="M87" s="8">
        <f t="shared" si="3"/>
        <v>0.54666400000000004</v>
      </c>
      <c r="N87" s="8">
        <f>M87*3</f>
        <v>1.6399920000000001</v>
      </c>
    </row>
    <row r="88" spans="1:14" x14ac:dyDescent="0.25">
      <c r="A88" s="5" t="s">
        <v>413</v>
      </c>
      <c r="B88" s="5" t="s">
        <v>9</v>
      </c>
      <c r="D88" s="6">
        <v>4103.05</v>
      </c>
      <c r="E88" s="6">
        <v>4103.05</v>
      </c>
      <c r="F88" s="6">
        <v>20500</v>
      </c>
      <c r="G88" s="5">
        <v>5.0999999999999996</v>
      </c>
      <c r="H88" s="5">
        <v>4.319</v>
      </c>
      <c r="I88" s="5" t="s">
        <v>414</v>
      </c>
      <c r="J88" s="5" t="s">
        <v>415</v>
      </c>
      <c r="K88" s="5">
        <v>84050</v>
      </c>
      <c r="L88" s="7">
        <v>41901</v>
      </c>
      <c r="M88" s="8">
        <f t="shared" si="3"/>
        <v>9.9336999999999995E-2</v>
      </c>
      <c r="N88" s="8">
        <f>M88*3</f>
        <v>0.29801099999999997</v>
      </c>
    </row>
    <row r="89" spans="1:14" x14ac:dyDescent="0.25">
      <c r="A89" s="5" t="s">
        <v>417</v>
      </c>
      <c r="B89" s="5" t="s">
        <v>9</v>
      </c>
      <c r="D89" s="6">
        <v>23363.35</v>
      </c>
      <c r="E89" s="6">
        <v>23363.35</v>
      </c>
      <c r="F89" s="6">
        <v>142750</v>
      </c>
      <c r="G89" s="5">
        <v>28.08</v>
      </c>
      <c r="H89" s="5">
        <v>24.593</v>
      </c>
      <c r="I89" s="5" t="s">
        <v>372</v>
      </c>
      <c r="J89" s="5" t="s">
        <v>11</v>
      </c>
      <c r="K89" s="5">
        <v>84115</v>
      </c>
      <c r="L89" s="7">
        <v>41802</v>
      </c>
      <c r="M89" s="8">
        <f t="shared" si="3"/>
        <v>0.565639</v>
      </c>
      <c r="N89" s="8">
        <f>M89*6</f>
        <v>3.393834</v>
      </c>
    </row>
    <row r="90" spans="1:14" x14ac:dyDescent="0.25">
      <c r="A90" s="5" t="s">
        <v>419</v>
      </c>
      <c r="B90" s="5" t="s">
        <v>9</v>
      </c>
      <c r="D90" s="6">
        <v>3092.25</v>
      </c>
      <c r="E90" s="6">
        <v>3092.25</v>
      </c>
      <c r="F90" s="6">
        <v>17086</v>
      </c>
      <c r="G90" s="5">
        <v>3.7949999999999999</v>
      </c>
      <c r="H90" s="5">
        <v>3.2549999999999999</v>
      </c>
      <c r="I90" s="5" t="s">
        <v>50</v>
      </c>
      <c r="J90" s="5" t="s">
        <v>51</v>
      </c>
      <c r="K90" s="5">
        <v>84404</v>
      </c>
      <c r="L90" s="7">
        <v>41885</v>
      </c>
      <c r="M90" s="8">
        <f t="shared" si="3"/>
        <v>7.4865000000000001E-2</v>
      </c>
      <c r="N90" s="8">
        <f>M90*3</f>
        <v>0.22459499999999999</v>
      </c>
    </row>
    <row r="91" spans="1:14" x14ac:dyDescent="0.25">
      <c r="A91" s="5" t="s">
        <v>424</v>
      </c>
      <c r="B91" s="5" t="s">
        <v>9</v>
      </c>
      <c r="D91" s="6">
        <v>22760.1</v>
      </c>
      <c r="E91" s="6">
        <v>22760.1</v>
      </c>
      <c r="F91" s="6">
        <v>146000</v>
      </c>
      <c r="G91" s="5">
        <v>28.08</v>
      </c>
      <c r="H91" s="5">
        <v>23.957999999999998</v>
      </c>
      <c r="I91" s="5" t="s">
        <v>35</v>
      </c>
      <c r="J91" s="5" t="s">
        <v>11</v>
      </c>
      <c r="K91" s="5">
        <v>84070</v>
      </c>
      <c r="L91" s="7">
        <v>41808</v>
      </c>
      <c r="M91" s="8">
        <f t="shared" si="3"/>
        <v>0.55103399999999991</v>
      </c>
      <c r="N91" s="8">
        <f>M91*6</f>
        <v>3.3062039999999993</v>
      </c>
    </row>
    <row r="92" spans="1:14" x14ac:dyDescent="0.25">
      <c r="A92" s="5" t="s">
        <v>425</v>
      </c>
      <c r="B92" s="5" t="s">
        <v>9</v>
      </c>
      <c r="D92" s="6">
        <v>22888.35</v>
      </c>
      <c r="E92" s="6">
        <v>22888.35</v>
      </c>
      <c r="F92" s="6">
        <v>146000</v>
      </c>
      <c r="G92" s="5">
        <v>28.08</v>
      </c>
      <c r="H92" s="5">
        <v>24.093</v>
      </c>
      <c r="I92" s="5" t="s">
        <v>35</v>
      </c>
      <c r="J92" s="5" t="s">
        <v>11</v>
      </c>
      <c r="K92" s="5">
        <v>84070</v>
      </c>
      <c r="L92" s="7">
        <v>41808</v>
      </c>
      <c r="M92" s="8">
        <f t="shared" si="3"/>
        <v>0.55413899999999994</v>
      </c>
      <c r="N92" s="8">
        <f>M92*6</f>
        <v>3.3248339999999996</v>
      </c>
    </row>
    <row r="93" spans="1:14" x14ac:dyDescent="0.25">
      <c r="A93" s="5" t="s">
        <v>426</v>
      </c>
      <c r="B93" s="5" t="s">
        <v>9</v>
      </c>
      <c r="D93" s="6">
        <v>22888.35</v>
      </c>
      <c r="E93" s="6">
        <v>22888.35</v>
      </c>
      <c r="F93" s="6">
        <v>146000</v>
      </c>
      <c r="G93" s="5">
        <v>28.08</v>
      </c>
      <c r="H93" s="5">
        <v>24.093</v>
      </c>
      <c r="I93" s="5" t="s">
        <v>35</v>
      </c>
      <c r="J93" s="5" t="s">
        <v>11</v>
      </c>
      <c r="K93" s="5">
        <v>84070</v>
      </c>
      <c r="L93" s="7">
        <v>41808</v>
      </c>
      <c r="M93" s="8">
        <f t="shared" si="3"/>
        <v>0.55413899999999994</v>
      </c>
      <c r="N93" s="8">
        <f>M93*6</f>
        <v>3.3248339999999996</v>
      </c>
    </row>
    <row r="94" spans="1:14" x14ac:dyDescent="0.25">
      <c r="A94" s="5" t="s">
        <v>429</v>
      </c>
      <c r="B94" s="5" t="s">
        <v>9</v>
      </c>
      <c r="D94" s="6">
        <v>23207.55</v>
      </c>
      <c r="E94" s="6">
        <v>23207.55</v>
      </c>
      <c r="F94" s="6">
        <v>149500</v>
      </c>
      <c r="G94" s="5">
        <v>31.27</v>
      </c>
      <c r="H94" s="5">
        <v>26.547000000000001</v>
      </c>
      <c r="I94" s="5" t="s">
        <v>84</v>
      </c>
      <c r="J94" s="5" t="s">
        <v>85</v>
      </c>
      <c r="K94" s="5">
        <v>84057</v>
      </c>
      <c r="L94" s="7">
        <v>41912</v>
      </c>
      <c r="M94" s="8">
        <f t="shared" si="3"/>
        <v>0.57499999999999996</v>
      </c>
      <c r="N94" s="8">
        <f>M94*3</f>
        <v>1.7249999999999999</v>
      </c>
    </row>
    <row r="95" spans="1:14" x14ac:dyDescent="0.25">
      <c r="A95" s="5" t="s">
        <v>427</v>
      </c>
      <c r="B95" s="5" t="s">
        <v>9</v>
      </c>
      <c r="D95" s="6">
        <v>23081.200000000001</v>
      </c>
      <c r="E95" s="6">
        <v>23081.200000000001</v>
      </c>
      <c r="F95" s="6">
        <v>189950</v>
      </c>
      <c r="G95" s="5">
        <v>30.74</v>
      </c>
      <c r="H95" s="5">
        <v>24.295999999999999</v>
      </c>
      <c r="I95" s="5" t="s">
        <v>84</v>
      </c>
      <c r="J95" s="5" t="s">
        <v>85</v>
      </c>
      <c r="K95" s="5">
        <v>84057</v>
      </c>
      <c r="L95" s="7">
        <v>41912</v>
      </c>
      <c r="M95" s="8">
        <f t="shared" si="3"/>
        <v>0.55880799999999997</v>
      </c>
      <c r="N95" s="8">
        <f>M95*3</f>
        <v>1.6764239999999999</v>
      </c>
    </row>
    <row r="96" spans="1:14" x14ac:dyDescent="0.25">
      <c r="A96" s="5" t="s">
        <v>428</v>
      </c>
      <c r="B96" s="5" t="s">
        <v>9</v>
      </c>
      <c r="D96" s="6">
        <v>11314.5</v>
      </c>
      <c r="E96" s="6">
        <v>11314.5</v>
      </c>
      <c r="F96" s="6">
        <v>48805.61</v>
      </c>
      <c r="G96" s="5">
        <v>13.77</v>
      </c>
      <c r="H96" s="5">
        <v>11.91</v>
      </c>
      <c r="I96" s="5" t="s">
        <v>105</v>
      </c>
      <c r="J96" s="5" t="s">
        <v>51</v>
      </c>
      <c r="K96" s="5">
        <v>84317</v>
      </c>
      <c r="L96" s="7">
        <v>41885</v>
      </c>
      <c r="M96" s="8">
        <f t="shared" si="3"/>
        <v>0.27393000000000001</v>
      </c>
      <c r="N96" s="8">
        <f>M96*3</f>
        <v>0.82179000000000002</v>
      </c>
    </row>
    <row r="97" spans="1:14" x14ac:dyDescent="0.25">
      <c r="A97" s="5" t="s">
        <v>430</v>
      </c>
      <c r="B97" s="5" t="s">
        <v>9</v>
      </c>
      <c r="D97" s="6">
        <v>21969.7</v>
      </c>
      <c r="E97" s="6">
        <v>21969.7</v>
      </c>
      <c r="F97" s="6">
        <v>134000</v>
      </c>
      <c r="G97" s="5">
        <v>28.08</v>
      </c>
      <c r="H97" s="5">
        <v>23.126000000000001</v>
      </c>
      <c r="I97" s="5" t="s">
        <v>10</v>
      </c>
      <c r="J97" s="5" t="s">
        <v>11</v>
      </c>
      <c r="K97" s="5">
        <v>84119</v>
      </c>
      <c r="L97" s="7">
        <v>41887</v>
      </c>
      <c r="M97" s="8">
        <f t="shared" si="3"/>
        <v>0.53189799999999998</v>
      </c>
      <c r="N97" s="8">
        <f>M97*3</f>
        <v>1.5956939999999999</v>
      </c>
    </row>
    <row r="98" spans="1:14" x14ac:dyDescent="0.25">
      <c r="A98" s="5" t="s">
        <v>328</v>
      </c>
      <c r="B98" s="5" t="s">
        <v>41</v>
      </c>
      <c r="E98" s="6">
        <v>42090.55</v>
      </c>
      <c r="F98" s="6">
        <v>210195</v>
      </c>
      <c r="G98" s="5">
        <v>64.8</v>
      </c>
      <c r="H98" s="5">
        <v>50.116999999999997</v>
      </c>
      <c r="I98" s="5" t="s">
        <v>264</v>
      </c>
      <c r="J98" s="5" t="s">
        <v>85</v>
      </c>
      <c r="K98" s="5">
        <v>84042</v>
      </c>
      <c r="L98" s="7">
        <v>41900</v>
      </c>
      <c r="M98" s="8">
        <f>IF(H98&lt;1000,H98*0.023,23)</f>
        <v>1.1526909999999999</v>
      </c>
      <c r="N98" s="8">
        <f>M98*3</f>
        <v>3.4580729999999997</v>
      </c>
    </row>
    <row r="99" spans="1:14" x14ac:dyDescent="0.25">
      <c r="A99" s="5" t="s">
        <v>412</v>
      </c>
      <c r="B99" s="5" t="s">
        <v>41</v>
      </c>
      <c r="C99" s="6">
        <v>36191.47</v>
      </c>
      <c r="E99" s="6">
        <v>180957.35</v>
      </c>
      <c r="F99" s="6">
        <v>1185000</v>
      </c>
      <c r="G99" s="5">
        <v>279.99</v>
      </c>
      <c r="H99" s="5">
        <v>215.465</v>
      </c>
      <c r="I99" s="5" t="s">
        <v>10</v>
      </c>
      <c r="J99" s="5" t="s">
        <v>11</v>
      </c>
      <c r="K99" s="5">
        <v>84118</v>
      </c>
      <c r="L99" s="7">
        <v>41850</v>
      </c>
      <c r="M99" s="8">
        <f>IF(H99&lt;1000,H99*0.023,23)</f>
        <v>4.9556950000000004</v>
      </c>
      <c r="N99" s="8">
        <f>M99*5</f>
        <v>24.778475</v>
      </c>
    </row>
  </sheetData>
  <autoFilter ref="A1:N99"/>
  <sortState ref="A2:N100">
    <sortCondition ref="B2:B100"/>
    <sortCondition ref="A2:A100"/>
  </sortState>
  <pageMargins left="0.7" right="0.7" top="0.75" bottom="0.75" header="0.3" footer="0.3"/>
  <pageSetup scale="62" fitToHeight="0" orientation="landscape" r:id="rId1"/>
  <headerFooter>
    <oddHeader>&amp;CUtah Solar Incentive Program 2014 Annual Report: Attachment A- System Specific Information
2014 Completed Projects</oddHeader>
    <oddFooter>&amp;C&amp;"Times New Roman,Regular"Page &amp;P of 3</oddFooter>
  </headerFooter>
  <rowBreaks count="2" manualBreakCount="2">
    <brk id="48" max="1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2013 Completed Projects</vt:lpstr>
      <vt:lpstr>2014 Completed Projects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Erik (Customer Generation)</dc:creator>
  <cp:lastModifiedBy>laurieharris</cp:lastModifiedBy>
  <cp:lastPrinted>2014-10-29T18:13:37Z</cp:lastPrinted>
  <dcterms:created xsi:type="dcterms:W3CDTF">2014-05-26T17:41:06Z</dcterms:created>
  <dcterms:modified xsi:type="dcterms:W3CDTF">2014-10-30T15:40:59Z</dcterms:modified>
</cp:coreProperties>
</file>