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4docs\14035T02\"/>
    </mc:Choice>
  </mc:AlternateContent>
  <bookViews>
    <workbookView xWindow="0" yWindow="0" windowWidth="21600" windowHeight="9735"/>
    <workbookView xWindow="-15" yWindow="6450" windowWidth="28830" windowHeight="6390"/>
  </bookViews>
  <sheets>
    <sheet name="Rate Derivation (Step 1)" sheetId="12" r:id="rId1"/>
    <sheet name="Rate Derivation (Step 2)" sheetId="13" r:id="rId2"/>
    <sheet name="COS" sheetId="9" r:id="rId3"/>
    <sheet name="Loss Adjustment" sheetId="10" r:id="rId4"/>
    <sheet name="Table 1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E" localSheetId="0">#REF!</definedName>
    <definedName name="\E" localSheetId="1">#REF!</definedName>
    <definedName name="\E">#REF!</definedName>
    <definedName name="\Z" localSheetId="0">#REF!</definedName>
    <definedName name="\Z" localSheetId="1">#REF!</definedName>
    <definedName name="\Z">#REF!</definedName>
    <definedName name="__MEN3" localSheetId="0">[1]Jan!#REF!</definedName>
    <definedName name="__MEN3" localSheetId="1">[1]Jan!#REF!</definedName>
    <definedName name="__MEN3">[1]Jan!#REF!</definedName>
    <definedName name="__TOP1" localSheetId="0">[1]Jan!#REF!</definedName>
    <definedName name="__TOP1" localSheetId="1">[1]Jan!#REF!</definedName>
    <definedName name="__TOP1">[1]Jan!#REF!</definedName>
    <definedName name="_1Price_Ta" localSheetId="0">#REF!</definedName>
    <definedName name="_1Price_Ta" localSheetId="1">#REF!</definedName>
    <definedName name="_1Price_Ta">#REF!</definedName>
    <definedName name="_B" localSheetId="0">'[2]Rate Design'!#REF!</definedName>
    <definedName name="_B" localSheetId="1">'[2]Rate Design'!#REF!</definedName>
    <definedName name="_B">'[2]Rate Design'!#REF!</definedName>
    <definedName name="_BLOCK" localSheetId="0">#REF!</definedName>
    <definedName name="_BLOCK" localSheetId="1">#REF!</definedName>
    <definedName name="_BLOCK">#REF!</definedName>
    <definedName name="_BLOCKT" localSheetId="0">#REF!</definedName>
    <definedName name="_BLOCKT" localSheetId="1">#REF!</definedName>
    <definedName name="_BLOCKT">#REF!</definedName>
    <definedName name="_COMP" localSheetId="0">#REF!</definedName>
    <definedName name="_COMP" localSheetId="1">#REF!</definedName>
    <definedName name="_COMP">#REF!</definedName>
    <definedName name="_COMPR" localSheetId="0">#REF!</definedName>
    <definedName name="_COMPR" localSheetId="1">#REF!</definedName>
    <definedName name="_COMPR">#REF!</definedName>
    <definedName name="_COMPT" localSheetId="0">#REF!</definedName>
    <definedName name="_COMPT" localSheetId="1">#REF!</definedName>
    <definedName name="_COMPT">#REF!</definedName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0</definedName>
    <definedName name="_P" localSheetId="0">#REF!</definedName>
    <definedName name="_P" localSheetId="1">#REF!</definedName>
    <definedName name="_P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hidden="1">#REF!</definedName>
    <definedName name="_SPL" localSheetId="0">#REF!</definedName>
    <definedName name="_SPL" localSheetId="1">#REF!</definedName>
    <definedName name="_SPL">#REF!</definedName>
    <definedName name="a" localSheetId="0" hidden="1">#REF!</definedName>
    <definedName name="a" localSheetId="1" hidden="1">#REF!</definedName>
    <definedName name="a" hidden="1">#REF!</definedName>
    <definedName name="ABSTRACT" localSheetId="0">#REF!</definedName>
    <definedName name="ABSTRACT" localSheetId="1">#REF!</definedName>
    <definedName name="ABSTRACT">#REF!</definedName>
    <definedName name="AcctTable">[3]Variables!$AK$42:$AK$396</definedName>
    <definedName name="ActualROE">[4]FuncStudy!$E$61</definedName>
    <definedName name="ActualROR" localSheetId="2">'[4]G+T+D+R+M'!$H$61</definedName>
    <definedName name="ActualROR">'[5]G+T+D+R+M'!$H$61</definedName>
    <definedName name="Adjs2avg">[6]Inputs!$L$255:'[6]Inputs'!$T$505</definedName>
    <definedName name="APR" localSheetId="0">#REF!</definedName>
    <definedName name="APR" localSheetId="1">#REF!</definedName>
    <definedName name="APR">#REF!</definedName>
    <definedName name="APRT" localSheetId="0">#REF!</definedName>
    <definedName name="APRT" localSheetId="1">#REF!</definedName>
    <definedName name="APRT">#REF!</definedName>
    <definedName name="AUG" localSheetId="0">#REF!</definedName>
    <definedName name="AUG" localSheetId="1">#REF!</definedName>
    <definedName name="AUG">#REF!</definedName>
    <definedName name="AUGT" localSheetId="0">#REF!</definedName>
    <definedName name="AUGT" localSheetId="1">#REF!</definedName>
    <definedName name="AUGT">#REF!</definedName>
    <definedName name="AvgFactors">[3]Factors!$B$3:$P$99</definedName>
    <definedName name="BACK1" localSheetId="0">#REF!</definedName>
    <definedName name="BACK1" localSheetId="1">#REF!</definedName>
    <definedName name="BACK1">#REF!</definedName>
    <definedName name="BACK2" localSheetId="0">#REF!</definedName>
    <definedName name="BACK2" localSheetId="1">#REF!</definedName>
    <definedName name="BACK2">#REF!</definedName>
    <definedName name="BACK3" localSheetId="0">#REF!</definedName>
    <definedName name="BACK3" localSheetId="1">#REF!</definedName>
    <definedName name="BACK3">#REF!</definedName>
    <definedName name="Capacity" localSheetId="0">#REF!</definedName>
    <definedName name="Capacity" localSheetId="1">#REF!</definedName>
    <definedName name="Capacity">#REF!</definedName>
    <definedName name="Comn">[4]Inputs!$K$21</definedName>
    <definedName name="COMP" localSheetId="0">#REF!</definedName>
    <definedName name="COMP" localSheetId="1">#REF!</definedName>
    <definedName name="COMP">#REF!</definedName>
    <definedName name="COMPT" localSheetId="0">#REF!</definedName>
    <definedName name="COMPT" localSheetId="1">#REF!</definedName>
    <definedName name="COMPT">#REF!</definedName>
    <definedName name="COSFacVal">'Loss Adjustment'!$T$12</definedName>
    <definedName name="_xlnm.Database" localSheetId="0">[7]Invoice!#REF!</definedName>
    <definedName name="_xlnm.Database" localSheetId="1">[7]Invoice!#REF!</definedName>
    <definedName name="_xlnm.Database">[7]Invoice!#REF!</definedName>
    <definedName name="Debt_">[4]Inputs!$K$19</definedName>
    <definedName name="DEC" localSheetId="0">#REF!</definedName>
    <definedName name="DEC" localSheetId="1">#REF!</definedName>
    <definedName name="DEC">#REF!</definedName>
    <definedName name="DECT" localSheetId="0">#REF!</definedName>
    <definedName name="DECT" localSheetId="1">#REF!</definedName>
    <definedName name="DECT">#REF!</definedName>
    <definedName name="Demand">[8]Inputs!$D$8</definedName>
    <definedName name="Engy">[8]Inputs!$D$9</definedName>
    <definedName name="FactorType">[3]Variables!$AK$2:$AL$12</definedName>
    <definedName name="FEB" localSheetId="0">#REF!</definedName>
    <definedName name="FEB" localSheetId="1">#REF!</definedName>
    <definedName name="FEB">#REF!</definedName>
    <definedName name="FEBT" localSheetId="0">#REF!</definedName>
    <definedName name="FEBT" localSheetId="1">#REF!</definedName>
    <definedName name="FEBT">#REF!</definedName>
    <definedName name="FIX" localSheetId="0">#REF!</definedName>
    <definedName name="FIX" localSheetId="1">#REF!</definedName>
    <definedName name="FIX">#REF!</definedName>
    <definedName name="FranchiseTax">[6]Variables!$D$26</definedName>
    <definedName name="Func_Ftrs" localSheetId="0">#REF!</definedName>
    <definedName name="Func_Ftrs" localSheetId="1">#REF!</definedName>
    <definedName name="Func_Ftrs">#REF!</definedName>
    <definedName name="Func_GTD_Percents" localSheetId="0">#REF!</definedName>
    <definedName name="Func_GTD_Percents" localSheetId="1">#REF!</definedName>
    <definedName name="Func_GTD_Percents">#REF!</definedName>
    <definedName name="Func_MC" localSheetId="0">#REF!</definedName>
    <definedName name="Func_MC" localSheetId="1">#REF!</definedName>
    <definedName name="Func_MC">#REF!</definedName>
    <definedName name="Func_Percents" localSheetId="0">#REF!</definedName>
    <definedName name="Func_Percents" localSheetId="1">#REF!</definedName>
    <definedName name="Func_Percents">#REF!</definedName>
    <definedName name="Func_Rev_Req1" localSheetId="0">#REF!</definedName>
    <definedName name="Func_Rev_Req1" localSheetId="1">#REF!</definedName>
    <definedName name="Func_Rev_Req1">#REF!</definedName>
    <definedName name="Func_Rev_Req2" localSheetId="0">#REF!</definedName>
    <definedName name="Func_Rev_Req2" localSheetId="1">#REF!</definedName>
    <definedName name="Func_Rev_Req2">#REF!</definedName>
    <definedName name="Func_Revenue" localSheetId="0">#REF!</definedName>
    <definedName name="Func_Revenue" localSheetId="1">#REF!</definedName>
    <definedName name="Func_Revenue">#REF!</definedName>
    <definedName name="GTD_Percents" localSheetId="0">#REF!</definedName>
    <definedName name="GTD_Percents" localSheetId="1">#REF!</definedName>
    <definedName name="GTD_Percents">#REF!</definedName>
    <definedName name="IRRIGATION" localSheetId="0">#REF!</definedName>
    <definedName name="IRRIGATION" localSheetId="1">#REF!</definedName>
    <definedName name="IRRIGATION">#REF!</definedName>
    <definedName name="JAN" localSheetId="0">#REF!</definedName>
    <definedName name="JAN" localSheetId="1">#REF!</definedName>
    <definedName name="JAN">#REF!</definedName>
    <definedName name="JANT" localSheetId="0">#REF!</definedName>
    <definedName name="JANT" localSheetId="1">#REF!</definedName>
    <definedName name="JANT">#REF!</definedName>
    <definedName name="JUL" localSheetId="0">#REF!</definedName>
    <definedName name="JUL" localSheetId="1">#REF!</definedName>
    <definedName name="JUL">#REF!</definedName>
    <definedName name="JULT" localSheetId="0">#REF!</definedName>
    <definedName name="JULT" localSheetId="1">#REF!</definedName>
    <definedName name="JULT">#REF!</definedName>
    <definedName name="JUN" localSheetId="0">#REF!</definedName>
    <definedName name="JUN" localSheetId="1">#REF!</definedName>
    <definedName name="JUN">#REF!</definedName>
    <definedName name="JUNT" localSheetId="0">#REF!</definedName>
    <definedName name="JUNT" localSheetId="1">#REF!</definedName>
    <definedName name="JUNT">#REF!</definedName>
    <definedName name="Jurisdiction">[3]Variables!$AK$15</definedName>
    <definedName name="JurisNumber">[3]Variables!$AL$15</definedName>
    <definedName name="LABORMOD" localSheetId="0">#REF!</definedName>
    <definedName name="LABORMOD" localSheetId="1">#REF!</definedName>
    <definedName name="LABORMOD">#REF!</definedName>
    <definedName name="LABORROLL" localSheetId="0">#REF!</definedName>
    <definedName name="LABORROLL" localSheetId="1">#REF!</definedName>
    <definedName name="LABORROLL">#REF!</definedName>
    <definedName name="limcount" hidden="1">1</definedName>
    <definedName name="Line_Ext_Credit" localSheetId="0">#REF!</definedName>
    <definedName name="Line_Ext_Credit" localSheetId="1">#REF!</definedName>
    <definedName name="Line_Ext_Credit">#REF!</definedName>
    <definedName name="MAR" localSheetId="0">#REF!</definedName>
    <definedName name="MAR" localSheetId="1">#REF!</definedName>
    <definedName name="MAR">#REF!</definedName>
    <definedName name="MART" localSheetId="0">#REF!</definedName>
    <definedName name="MART" localSheetId="1">#REF!</definedName>
    <definedName name="MART">#REF!</definedName>
    <definedName name="MAY" localSheetId="0">#REF!</definedName>
    <definedName name="MAY" localSheetId="1">#REF!</definedName>
    <definedName name="MAY">#REF!</definedName>
    <definedName name="MAYT" localSheetId="0">#REF!</definedName>
    <definedName name="MAYT" localSheetId="1">#REF!</definedName>
    <definedName name="MAYT">#REF!</definedName>
    <definedName name="MCtoREV" localSheetId="0">#REF!</definedName>
    <definedName name="MCtoREV" localSheetId="1">#REF!</definedName>
    <definedName name="MCtoREV">#REF!</definedName>
    <definedName name="Method">[8]Inputs!$C$6</definedName>
    <definedName name="MTR_YR3">[9]Variables!$E$14</definedName>
    <definedName name="NetToGross">[6]Variables!$D$23</definedName>
    <definedName name="NOV" localSheetId="0">#REF!</definedName>
    <definedName name="NOV" localSheetId="1">#REF!</definedName>
    <definedName name="NOV">#REF!</definedName>
    <definedName name="NOVT" localSheetId="0">#REF!</definedName>
    <definedName name="NOVT" localSheetId="1">#REF!</definedName>
    <definedName name="NOVT">#REF!</definedName>
    <definedName name="OCT" localSheetId="0">#REF!</definedName>
    <definedName name="OCT" localSheetId="1">#REF!</definedName>
    <definedName name="OCT">#REF!</definedName>
    <definedName name="OCTT" localSheetId="0">#REF!</definedName>
    <definedName name="OCTT" localSheetId="1">#REF!</definedName>
    <definedName name="OCTT">#REF!</definedName>
    <definedName name="option">'[10]Dist Misc'!$F$120</definedName>
    <definedName name="P" localSheetId="0">#REF!</definedName>
    <definedName name="P" localSheetId="1">#REF!</definedName>
    <definedName name="P">#REF!</definedName>
    <definedName name="PeakMethod">[8]Inputs!$T$5</definedName>
    <definedName name="PLUG" localSheetId="0">#REF!</definedName>
    <definedName name="PLUG" localSheetId="1">#REF!</definedName>
    <definedName name="PLUG">#REF!</definedName>
    <definedName name="Pref_">[4]Inputs!$K$20</definedName>
    <definedName name="PRESENT" localSheetId="0">#REF!</definedName>
    <definedName name="PRESENT" localSheetId="1">#REF!</definedName>
    <definedName name="PRESENT">#REF!</definedName>
    <definedName name="_xlnm.Print_Area" localSheetId="1">#REF!</definedName>
    <definedName name="_xlnm.Print_Area">#REF!</definedName>
    <definedName name="PTDMOD" localSheetId="0">#REF!</definedName>
    <definedName name="PTDMOD" localSheetId="1">#REF!</definedName>
    <definedName name="PTDMOD">#REF!</definedName>
    <definedName name="PTDROLL" localSheetId="0">#REF!</definedName>
    <definedName name="PTDROLL" localSheetId="1">#REF!</definedName>
    <definedName name="PTDROLL">#REF!</definedName>
    <definedName name="PTMOD" localSheetId="0">#REF!</definedName>
    <definedName name="PTMOD" localSheetId="1">#REF!</definedName>
    <definedName name="PTMOD">#REF!</definedName>
    <definedName name="PTROLL" localSheetId="0">#REF!</definedName>
    <definedName name="PTROLL" localSheetId="1">#REF!</definedName>
    <definedName name="PTROLL">#REF!</definedName>
    <definedName name="ResourceSupplier">[6]Variables!$D$28</definedName>
    <definedName name="RevenueCheck" localSheetId="0">#REF!</definedName>
    <definedName name="RevenueCheck" localSheetId="1">#REF!</definedName>
    <definedName name="RevenueCheck">#REF!</definedName>
    <definedName name="SAPBEXwbID" hidden="1">"45EQYSCWE9WJMGB34OOD1BOQZ"</definedName>
    <definedName name="se" localSheetId="0">#REF!</definedName>
    <definedName name="se" localSheetId="1">#REF!</definedName>
    <definedName name="se">#REF!</definedName>
    <definedName name="SEP" localSheetId="0">#REF!</definedName>
    <definedName name="SEP" localSheetId="1">#REF!</definedName>
    <definedName name="SEP">#REF!</definedName>
    <definedName name="SEPT" localSheetId="0">#REF!</definedName>
    <definedName name="SEPT" localSheetId="1">#REF!</definedName>
    <definedName name="SEPT">#REF!</definedName>
    <definedName name="SERVICES_3" localSheetId="0">#REF!</definedName>
    <definedName name="SERVICES_3" localSheetId="1">#REF!</definedName>
    <definedName name="SERVICES_3">#REF!</definedName>
    <definedName name="sg" localSheetId="0">#REF!</definedName>
    <definedName name="sg" localSheetId="1">#REF!</definedName>
    <definedName name="sg">#REF!</definedName>
    <definedName name="TABLE_1" localSheetId="0">#REF!</definedName>
    <definedName name="TABLE_1" localSheetId="1">#REF!</definedName>
    <definedName name="TABLE_1">#REF!</definedName>
    <definedName name="TABLE_2" localSheetId="0">#REF!</definedName>
    <definedName name="TABLE_2" localSheetId="1">#REF!</definedName>
    <definedName name="TABLE_2">#REF!</definedName>
    <definedName name="TABLE_3" localSheetId="0">#REF!</definedName>
    <definedName name="TABLE_3" localSheetId="1">#REF!</definedName>
    <definedName name="TABLE_3">#REF!</definedName>
    <definedName name="TABLE_4" localSheetId="0">#REF!</definedName>
    <definedName name="TABLE_4" localSheetId="1">#REF!</definedName>
    <definedName name="TABLE_4">#REF!</definedName>
    <definedName name="TABLE_4_A" localSheetId="0">#REF!</definedName>
    <definedName name="TABLE_4_A" localSheetId="1">#REF!</definedName>
    <definedName name="TABLE_4_A">#REF!</definedName>
    <definedName name="TABLE_5" localSheetId="0">#REF!</definedName>
    <definedName name="TABLE_5" localSheetId="1">#REF!</definedName>
    <definedName name="TABLE_5">#REF!</definedName>
    <definedName name="TABLE_6" localSheetId="0">#REF!</definedName>
    <definedName name="TABLE_6" localSheetId="1">#REF!</definedName>
    <definedName name="TABLE_6">#REF!</definedName>
    <definedName name="TABLE_7" localSheetId="0">#REF!</definedName>
    <definedName name="TABLE_7" localSheetId="1">#REF!</definedName>
    <definedName name="TABLE_7">#REF!</definedName>
    <definedName name="TABLEONE" localSheetId="0">#REF!</definedName>
    <definedName name="TABLEONE" localSheetId="1">#REF!</definedName>
    <definedName name="TABLEONE">#REF!</definedName>
    <definedName name="TargetROR" localSheetId="2">[4]Inputs!$L$6</definedName>
    <definedName name="TargetROR">[11]Inputs!$L$6</definedName>
    <definedName name="TDMOD" localSheetId="0">#REF!</definedName>
    <definedName name="TDMOD" localSheetId="1">#REF!</definedName>
    <definedName name="TDMOD">#REF!</definedName>
    <definedName name="TDROLL" localSheetId="0">#REF!</definedName>
    <definedName name="TDROLL" localSheetId="1">#REF!</definedName>
    <definedName name="TDROLL">#REF!</definedName>
    <definedName name="TotTaxRate">[4]Inputs!$H$17</definedName>
    <definedName name="UncollectibleAccounts">[6]Variables!$D$25</definedName>
    <definedName name="UtGrossReceipts">[6]Variables!$D$29</definedName>
    <definedName name="ValidAccount">[3]Variables!$AK$43:$AK$369</definedName>
    <definedName name="WaRevenueTax">[6]Variables!$D$27</definedName>
    <definedName name="WinterPeak">'[12]Load Data'!$D$9:$H$12,'[12]Load Data'!$D$20:$H$22</definedName>
    <definedName name="WN" localSheetId="0">#REF!</definedName>
    <definedName name="WN" localSheetId="1">#REF!</definedName>
    <definedName name="WN">#REF!</definedName>
    <definedName name="WORK1" localSheetId="0">#REF!</definedName>
    <definedName name="WORK1" localSheetId="1">#REF!</definedName>
    <definedName name="WORK1">#REF!</definedName>
    <definedName name="WORK2" localSheetId="0">#REF!</definedName>
    <definedName name="WORK2" localSheetId="1">#REF!</definedName>
    <definedName name="WORK2">#REF!</definedName>
    <definedName name="WORK3" localSheetId="0">#REF!</definedName>
    <definedName name="WORK3" localSheetId="1">#REF!</definedName>
    <definedName name="WORK3">#REF!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ear" localSheetId="0">#REF!</definedName>
    <definedName name="Year" localSheetId="1">#REF!</definedName>
    <definedName name="Year">#REF!</definedName>
    <definedName name="YEFactors">[3]Factors!$S$3:$AG$99</definedName>
  </definedNames>
  <calcPr calcId="152511"/>
</workbook>
</file>

<file path=xl/calcChain.xml><?xml version="1.0" encoding="utf-8"?>
<calcChain xmlns="http://schemas.openxmlformats.org/spreadsheetml/2006/main">
  <c r="G10" i="14" l="1"/>
  <c r="G8" i="14"/>
  <c r="G9" i="14"/>
  <c r="G12" i="14"/>
  <c r="I12" i="14"/>
  <c r="I10" i="14"/>
  <c r="I9" i="14"/>
  <c r="I8" i="14"/>
  <c r="F68" i="12" l="1"/>
  <c r="F55" i="12"/>
  <c r="D113" i="9"/>
  <c r="D111" i="9" s="1"/>
  <c r="F37" i="13" s="1"/>
  <c r="C113" i="9"/>
  <c r="F24" i="13" l="1"/>
  <c r="G24" i="13"/>
  <c r="E37" i="13"/>
  <c r="G37" i="13"/>
  <c r="E24" i="13"/>
  <c r="C111" i="9"/>
  <c r="F68" i="13"/>
  <c r="G64" i="13"/>
  <c r="F64" i="13"/>
  <c r="E64" i="13"/>
  <c r="A60" i="13"/>
  <c r="A61" i="13" s="1"/>
  <c r="A62" i="13" s="1"/>
  <c r="A63" i="13" s="1"/>
  <c r="A64" i="13" s="1"/>
  <c r="A65" i="13" s="1"/>
  <c r="A66" i="13" s="1"/>
  <c r="A67" i="13" s="1"/>
  <c r="A68" i="13" s="1"/>
  <c r="A69" i="13" s="1"/>
  <c r="F55" i="13"/>
  <c r="G51" i="13"/>
  <c r="F51" i="13"/>
  <c r="E51" i="13"/>
  <c r="A47" i="13"/>
  <c r="A48" i="13" s="1"/>
  <c r="A49" i="13" s="1"/>
  <c r="A50" i="13" s="1"/>
  <c r="A51" i="13" s="1"/>
  <c r="A52" i="13" s="1"/>
  <c r="A53" i="13" s="1"/>
  <c r="A54" i="13" s="1"/>
  <c r="A55" i="13" s="1"/>
  <c r="A56" i="13" s="1"/>
  <c r="A41" i="13"/>
  <c r="A35" i="13"/>
  <c r="A36" i="13" s="1"/>
  <c r="A37" i="13" s="1"/>
  <c r="A38" i="13" s="1"/>
  <c r="G34" i="13"/>
  <c r="G36" i="13" s="1"/>
  <c r="G38" i="13" s="1"/>
  <c r="G41" i="13" s="1"/>
  <c r="I20" i="14" s="1"/>
  <c r="F34" i="13"/>
  <c r="F36" i="13" s="1"/>
  <c r="F38" i="13" s="1"/>
  <c r="F41" i="13" s="1"/>
  <c r="I19" i="14" s="1"/>
  <c r="E34" i="13"/>
  <c r="E36" i="13" s="1"/>
  <c r="E38" i="13" s="1"/>
  <c r="E41" i="13" s="1"/>
  <c r="I18" i="14" s="1"/>
  <c r="A28" i="13"/>
  <c r="A29" i="13" s="1"/>
  <c r="A30" i="13" s="1"/>
  <c r="F22" i="13"/>
  <c r="E22" i="13"/>
  <c r="G21" i="13"/>
  <c r="G23" i="13" s="1"/>
  <c r="G25" i="13" s="1"/>
  <c r="G28" i="13" s="1"/>
  <c r="G30" i="13" s="1"/>
  <c r="I16" i="14" s="1"/>
  <c r="F21" i="13"/>
  <c r="E21" i="13"/>
  <c r="E14" i="13"/>
  <c r="G37" i="12" l="1"/>
  <c r="F37" i="12"/>
  <c r="E37" i="12"/>
  <c r="G24" i="12"/>
  <c r="F24" i="12"/>
  <c r="E24" i="12"/>
  <c r="F23" i="13"/>
  <c r="F25" i="13" s="1"/>
  <c r="F28" i="13" s="1"/>
  <c r="F30" i="13" s="1"/>
  <c r="E23" i="13"/>
  <c r="E25" i="13" s="1"/>
  <c r="E28" i="13" s="1"/>
  <c r="E30" i="13" s="1"/>
  <c r="G49" i="13"/>
  <c r="G50" i="13" s="1"/>
  <c r="G52" i="13" s="1"/>
  <c r="G54" i="13" s="1"/>
  <c r="G56" i="13" s="1"/>
  <c r="I29" i="14" s="1"/>
  <c r="G62" i="13"/>
  <c r="G63" i="13" s="1"/>
  <c r="G65" i="13" s="1"/>
  <c r="G67" i="13" s="1"/>
  <c r="G69" i="13" s="1"/>
  <c r="I30" i="14" s="1"/>
  <c r="G34" i="12"/>
  <c r="F34" i="12"/>
  <c r="E34" i="12"/>
  <c r="F22" i="12"/>
  <c r="E22" i="12"/>
  <c r="G21" i="12"/>
  <c r="F21" i="12"/>
  <c r="E21" i="12"/>
  <c r="E62" i="13" l="1"/>
  <c r="E63" i="13" s="1"/>
  <c r="E65" i="13" s="1"/>
  <c r="E67" i="13" s="1"/>
  <c r="E69" i="13" s="1"/>
  <c r="I24" i="14" s="1"/>
  <c r="I14" i="14"/>
  <c r="F62" i="13"/>
  <c r="F63" i="13" s="1"/>
  <c r="F65" i="13" s="1"/>
  <c r="F67" i="13" s="1"/>
  <c r="F69" i="13" s="1"/>
  <c r="I27" i="14" s="1"/>
  <c r="I15" i="14"/>
  <c r="E49" i="13"/>
  <c r="E50" i="13" s="1"/>
  <c r="E52" i="13" s="1"/>
  <c r="E54" i="13" s="1"/>
  <c r="E56" i="13" s="1"/>
  <c r="I23" i="14" s="1"/>
  <c r="F49" i="13"/>
  <c r="F50" i="13" s="1"/>
  <c r="F52" i="13" s="1"/>
  <c r="F54" i="13" s="1"/>
  <c r="F56" i="13" s="1"/>
  <c r="I26" i="14" s="1"/>
  <c r="A60" i="12"/>
  <c r="A61" i="12" s="1"/>
  <c r="A62" i="12" s="1"/>
  <c r="A63" i="12" s="1"/>
  <c r="A64" i="12" s="1"/>
  <c r="A65" i="12" s="1"/>
  <c r="A66" i="12" s="1"/>
  <c r="A67" i="12" s="1"/>
  <c r="A68" i="12" s="1"/>
  <c r="A69" i="12" s="1"/>
  <c r="A47" i="12"/>
  <c r="A48" i="12" s="1"/>
  <c r="A49" i="12" s="1"/>
  <c r="A50" i="12" s="1"/>
  <c r="A51" i="12" s="1"/>
  <c r="A52" i="12" s="1"/>
  <c r="A53" i="12" s="1"/>
  <c r="A54" i="12" s="1"/>
  <c r="A55" i="12" s="1"/>
  <c r="A56" i="12" s="1"/>
  <c r="A41" i="12"/>
  <c r="A35" i="12"/>
  <c r="A36" i="12" s="1"/>
  <c r="A37" i="12" s="1"/>
  <c r="A38" i="12" s="1"/>
  <c r="A28" i="12"/>
  <c r="A29" i="12" s="1"/>
  <c r="A30" i="12" s="1"/>
  <c r="G64" i="12"/>
  <c r="F64" i="12"/>
  <c r="E64" i="12"/>
  <c r="G51" i="12"/>
  <c r="F51" i="12"/>
  <c r="E51" i="12"/>
  <c r="G36" i="12"/>
  <c r="G38" i="12" s="1"/>
  <c r="G41" i="12" s="1"/>
  <c r="G20" i="14" s="1"/>
  <c r="F36" i="12"/>
  <c r="F38" i="12" s="1"/>
  <c r="E36" i="12"/>
  <c r="E38" i="12" s="1"/>
  <c r="G23" i="12"/>
  <c r="E23" i="12"/>
  <c r="E14" i="12"/>
  <c r="F23" i="12" l="1"/>
  <c r="G25" i="12"/>
  <c r="G28" i="12" s="1"/>
  <c r="G30" i="12" s="1"/>
  <c r="E41" i="12"/>
  <c r="G18" i="14" s="1"/>
  <c r="F41" i="12"/>
  <c r="G19" i="14" s="1"/>
  <c r="E25" i="12"/>
  <c r="E28" i="12" s="1"/>
  <c r="E30" i="12" s="1"/>
  <c r="G14" i="14" s="1"/>
  <c r="F25" i="12"/>
  <c r="F28" i="12" s="1"/>
  <c r="F30" i="12" s="1"/>
  <c r="G15" i="14" s="1"/>
  <c r="G62" i="12" l="1"/>
  <c r="G63" i="12" s="1"/>
  <c r="G65" i="12" s="1"/>
  <c r="G67" i="12" s="1"/>
  <c r="G69" i="12" s="1"/>
  <c r="G30" i="14" s="1"/>
  <c r="G16" i="14"/>
  <c r="E49" i="12"/>
  <c r="E50" i="12" s="1"/>
  <c r="E52" i="12" s="1"/>
  <c r="E54" i="12" s="1"/>
  <c r="E56" i="12" s="1"/>
  <c r="G23" i="14" s="1"/>
  <c r="E62" i="12"/>
  <c r="E63" i="12" s="1"/>
  <c r="E65" i="12" s="1"/>
  <c r="E67" i="12" s="1"/>
  <c r="E69" i="12" s="1"/>
  <c r="G24" i="14" s="1"/>
  <c r="F62" i="12"/>
  <c r="F63" i="12" s="1"/>
  <c r="F65" i="12" s="1"/>
  <c r="F67" i="12" s="1"/>
  <c r="F69" i="12" s="1"/>
  <c r="G27" i="14" s="1"/>
  <c r="G49" i="12"/>
  <c r="G50" i="12" s="1"/>
  <c r="G52" i="12" s="1"/>
  <c r="G54" i="12" s="1"/>
  <c r="G56" i="12" s="1"/>
  <c r="G29" i="14" s="1"/>
  <c r="F49" i="12"/>
  <c r="F50" i="12" s="1"/>
  <c r="F52" i="12" s="1"/>
  <c r="F54" i="12" s="1"/>
  <c r="F56" i="12" s="1"/>
  <c r="G26" i="14" s="1"/>
  <c r="B5" i="10" l="1"/>
  <c r="E11" i="10"/>
  <c r="F11" i="10" s="1"/>
  <c r="E12" i="10"/>
  <c r="F12" i="10" s="1"/>
  <c r="E13" i="10"/>
  <c r="F13" i="10" s="1"/>
  <c r="E15" i="10"/>
  <c r="F15" i="10"/>
  <c r="E16" i="10"/>
  <c r="F16" i="10" s="1"/>
  <c r="E17" i="10"/>
  <c r="F17" i="10" s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F7" authorId="0" shapeId="0">
      <text>
        <r>
          <rPr>
            <sz val="10"/>
            <color indexed="81"/>
            <rFont val="Tahoma"/>
            <family val="2"/>
          </rPr>
          <t xml:space="preserve">Indicates use of either a Target ROR on rate base or Actual ROR based on current revenues. </t>
        </r>
      </text>
    </comment>
    <comment ref="B18" authorId="0" shapeId="0">
      <text>
        <r>
          <rPr>
            <sz val="10"/>
            <color indexed="81"/>
            <rFont val="Arial"/>
            <family val="2"/>
          </rPr>
          <t xml:space="preserve">Load Factors are derived using the Non Coincident Peak data (@ sales) contained in the Distribution Factor tab.
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<sst xmlns="http://schemas.openxmlformats.org/spreadsheetml/2006/main" count="434" uniqueCount="183">
  <si>
    <t>Sch 9</t>
  </si>
  <si>
    <t>Rocky Mountain Power</t>
  </si>
  <si>
    <t>Transmission Voltage</t>
  </si>
  <si>
    <t>Cost Of Service By Rate Schedule</t>
  </si>
  <si>
    <t>Jurisdiction</t>
  </si>
  <si>
    <t>Residential</t>
  </si>
  <si>
    <t>Irrigation</t>
  </si>
  <si>
    <t>Normalized</t>
  </si>
  <si>
    <t>UNITS</t>
  </si>
  <si>
    <t>Annual KWH</t>
  </si>
  <si>
    <t>Average Customers</t>
  </si>
  <si>
    <t>Load Factor</t>
  </si>
  <si>
    <t>Revenue Requirement</t>
  </si>
  <si>
    <t>Per KWH</t>
  </si>
  <si>
    <t>Per Customer</t>
  </si>
  <si>
    <t>GENERATION-TOTAL</t>
  </si>
  <si>
    <t>GENERATION-DEMAND</t>
  </si>
  <si>
    <t>GENERATION-ENERGY</t>
  </si>
  <si>
    <t>TRANSMISSION-TOTAL</t>
  </si>
  <si>
    <t>TRANSMISSION-DEMAND</t>
  </si>
  <si>
    <t>TRANSMISSION-ENERGY</t>
  </si>
  <si>
    <t>DISTRIBUTION-TOTAL</t>
  </si>
  <si>
    <t>DISTRIBUTION-SUBSTATION</t>
  </si>
  <si>
    <t>DISTRIBUTION- P &amp; C</t>
  </si>
  <si>
    <t>DISTRIBUTION-TRANSFORMER</t>
  </si>
  <si>
    <t>DISTRIBUTION-METER</t>
  </si>
  <si>
    <t>DISTRIBUTION-SERVICE</t>
  </si>
  <si>
    <t>RETAIL-TOTAL</t>
  </si>
  <si>
    <t>MISC - Total</t>
  </si>
  <si>
    <t>Proposed</t>
  </si>
  <si>
    <t>State of Utah</t>
  </si>
  <si>
    <t>Sch 1</t>
  </si>
  <si>
    <t>Unit Costs @ Target ROR</t>
  </si>
  <si>
    <t>2010 Protocol (Non Wgt)</t>
  </si>
  <si>
    <t xml:space="preserve">   =   Target Return On Rate Base</t>
  </si>
  <si>
    <t>Utah</t>
  </si>
  <si>
    <t>General</t>
  </si>
  <si>
    <t>Street &amp; Area</t>
  </si>
  <si>
    <t>Traffic</t>
  </si>
  <si>
    <t>Outdoor</t>
  </si>
  <si>
    <t>Large Dist.</t>
  </si>
  <si>
    <t>+1 MW</t>
  </si>
  <si>
    <t>Lighting</t>
  </si>
  <si>
    <t>Trans</t>
  </si>
  <si>
    <t>Signals</t>
  </si>
  <si>
    <t>Small Dist.</t>
  </si>
  <si>
    <t>Industrial</t>
  </si>
  <si>
    <t>Aggregated</t>
  </si>
  <si>
    <t>Description</t>
  </si>
  <si>
    <t>Sch 6</t>
  </si>
  <si>
    <t>Sch 8</t>
  </si>
  <si>
    <t>Sch. 7,11,12</t>
  </si>
  <si>
    <t>Sch 10</t>
  </si>
  <si>
    <t>Sch 15</t>
  </si>
  <si>
    <t>Sch 23</t>
  </si>
  <si>
    <t>Cust 1</t>
  </si>
  <si>
    <t>Cust 2</t>
  </si>
  <si>
    <t>NCP kW</t>
  </si>
  <si>
    <t>GTDRM TOTAL</t>
  </si>
  <si>
    <t>Per NCP kW</t>
  </si>
  <si>
    <t>Secondary Voltage</t>
  </si>
  <si>
    <t>Primary Voltage</t>
  </si>
  <si>
    <t>May - Sept</t>
  </si>
  <si>
    <t>Oct - Apr</t>
  </si>
  <si>
    <t>Trn =</t>
  </si>
  <si>
    <t>Pri =</t>
  </si>
  <si>
    <t>Loss Factors:</t>
  </si>
  <si>
    <t>Sec =</t>
  </si>
  <si>
    <t>Energy</t>
  </si>
  <si>
    <t>Demand</t>
  </si>
  <si>
    <t>Generator</t>
  </si>
  <si>
    <t>%</t>
  </si>
  <si>
    <t>to Sales</t>
  </si>
  <si>
    <t>to</t>
  </si>
  <si>
    <t xml:space="preserve">Sales </t>
  </si>
  <si>
    <t>Factor Method  :</t>
  </si>
  <si>
    <t>12 Months Ended June 2015</t>
  </si>
  <si>
    <t>Test Period    :</t>
  </si>
  <si>
    <t>Jurisdiction    :</t>
  </si>
  <si>
    <t>Prepared By  :</t>
  </si>
  <si>
    <t>From Cost of Service Study filed in Docket 13-035-184</t>
  </si>
  <si>
    <t>Docket 11-035-200</t>
  </si>
  <si>
    <t>Administrative Fee</t>
  </si>
  <si>
    <t>Manual Billing</t>
  </si>
  <si>
    <t xml:space="preserve">     Hours</t>
  </si>
  <si>
    <t xml:space="preserve">     Rate per Hour</t>
  </si>
  <si>
    <t>Total</t>
  </si>
  <si>
    <t>Rounded</t>
  </si>
  <si>
    <t>Schedule 32 Rate Calculations</t>
  </si>
  <si>
    <t>Customer Charges</t>
  </si>
  <si>
    <t>Rate</t>
  </si>
  <si>
    <t>Source</t>
  </si>
  <si>
    <t>Schedule 31</t>
  </si>
  <si>
    <t>Delivery Facilities Charges</t>
  </si>
  <si>
    <t xml:space="preserve">Secondary </t>
  </si>
  <si>
    <t xml:space="preserve">Primary </t>
  </si>
  <si>
    <t xml:space="preserve">Transmission </t>
  </si>
  <si>
    <t>Delivery Voltage</t>
  </si>
  <si>
    <t xml:space="preserve">Transmission-Demand COS </t>
  </si>
  <si>
    <t xml:space="preserve">  Total</t>
  </si>
  <si>
    <t>Billing Units</t>
  </si>
  <si>
    <t>COS Adjustment (Settled/Filed)</t>
  </si>
  <si>
    <t>Adjusted COS</t>
  </si>
  <si>
    <t>Per kW</t>
  </si>
  <si>
    <t>Voltage Discount</t>
  </si>
  <si>
    <t>Delivery Charge per kW</t>
  </si>
  <si>
    <t>Generation Backup Facilities Charges</t>
  </si>
  <si>
    <t>Generation-Demand COS</t>
  </si>
  <si>
    <t>Generation Reserve Margin</t>
  </si>
  <si>
    <t>Backup Charge per kW</t>
  </si>
  <si>
    <t>Backup Power Charges</t>
  </si>
  <si>
    <t>Less: Deliverfy &amp; Backup Facilities Charge</t>
  </si>
  <si>
    <t>Remaining Retail Rate for Backup Power Charge</t>
  </si>
  <si>
    <t>Per Day</t>
  </si>
  <si>
    <t>Primary/Secondary Loss Adjustment</t>
  </si>
  <si>
    <t>Backup Power Charge per kW/Day</t>
  </si>
  <si>
    <t>Ratio - Daily Average to Monthly Peak kW</t>
  </si>
  <si>
    <t>Schedule 8/9 Facilities Charge per kW</t>
  </si>
  <si>
    <t>Schedule 8/9 On-Peak Power Charge per kW</t>
  </si>
  <si>
    <t>Schedule 8 9 On-Peak Power Charge per kW</t>
  </si>
  <si>
    <t>Distribution - P&amp;C, Transformer &amp; Substation</t>
  </si>
  <si>
    <t>Line #</t>
  </si>
  <si>
    <t>Formula</t>
  </si>
  <si>
    <t>Lne 1 + Line 2</t>
  </si>
  <si>
    <t>Ratio of Settled to Filed</t>
  </si>
  <si>
    <t>Line 3 X Linwe 4</t>
  </si>
  <si>
    <t>Sch 8/9 Facilities kW</t>
  </si>
  <si>
    <t>Line 5 / Line 6</t>
  </si>
  <si>
    <t>Schedule 8</t>
  </si>
  <si>
    <t>Line 7 + Line 8</t>
  </si>
  <si>
    <t>IRP</t>
  </si>
  <si>
    <t>Line 10 X Line 11</t>
  </si>
  <si>
    <t>Line 12 X Line 13</t>
  </si>
  <si>
    <t>Line 14 / Line 15</t>
  </si>
  <si>
    <t>(Line 9 + Line 16)*-1</t>
  </si>
  <si>
    <t>Sum Line 17 to 20</t>
  </si>
  <si>
    <t>Line 21 / Line 22</t>
  </si>
  <si>
    <t>Schedule 8/9</t>
  </si>
  <si>
    <t>Line 23 / Line 24</t>
  </si>
  <si>
    <t>1.07377/1.10106</t>
  </si>
  <si>
    <t>Line 25 X Line 26</t>
  </si>
  <si>
    <t>Sum Line 28 to 31</t>
  </si>
  <si>
    <t>Line 32 / Line 33</t>
  </si>
  <si>
    <t>Line 35 / Line 35</t>
  </si>
  <si>
    <t>Line 36 X Line 37</t>
  </si>
  <si>
    <t>Current Schedule 31</t>
  </si>
  <si>
    <t>Estiamte 6 to 8 hours</t>
  </si>
  <si>
    <t>Internal billing rate</t>
  </si>
  <si>
    <t>Line 4 X Line 5</t>
  </si>
  <si>
    <t>Schedule 32 Rate Calculations - with Substation Costs in Facilities Charge &amp; On Peak Days in Back-up Charge per Day</t>
  </si>
  <si>
    <t>(365-104-8) days / 12</t>
  </si>
  <si>
    <t>On-Peak Days per Month</t>
  </si>
  <si>
    <t>COS Adjustment</t>
  </si>
  <si>
    <t>GRC Filed $m</t>
  </si>
  <si>
    <t>Stipulation $m</t>
  </si>
  <si>
    <t>Step 1</t>
  </si>
  <si>
    <t>Step 2</t>
  </si>
  <si>
    <t>General Service Tariff Rate</t>
  </si>
  <si>
    <r>
      <t>Customer Charges</t>
    </r>
    <r>
      <rPr>
        <vertAlign val="superscript"/>
        <sz val="12"/>
        <color theme="1"/>
        <rFont val="Times New Roman"/>
        <family val="1"/>
      </rPr>
      <t>1</t>
    </r>
  </si>
  <si>
    <t>On-Peak Secondary Voltage</t>
  </si>
  <si>
    <t>On-Peak Primary Voltage</t>
  </si>
  <si>
    <t>On-Peak Transmission Voltage</t>
  </si>
  <si>
    <t>Backup Energy Charges</t>
  </si>
  <si>
    <r>
      <t>Supplementary Power and Energy Charges</t>
    </r>
    <r>
      <rPr>
        <vertAlign val="superscript"/>
        <sz val="12"/>
        <color theme="1"/>
        <rFont val="Times New Roman"/>
        <family val="1"/>
      </rPr>
      <t>5</t>
    </r>
  </si>
  <si>
    <t>Notes:</t>
  </si>
  <si>
    <t>All Voltages</t>
  </si>
  <si>
    <r>
      <t>Delivery Facilities Charges</t>
    </r>
    <r>
      <rPr>
        <vertAlign val="superscript"/>
        <sz val="12"/>
        <color theme="1"/>
        <rFont val="Times New Roman"/>
        <family val="1"/>
      </rPr>
      <t>2</t>
    </r>
  </si>
  <si>
    <r>
      <t>Administrative Fee</t>
    </r>
    <r>
      <rPr>
        <vertAlign val="superscript"/>
        <sz val="12"/>
        <color theme="1"/>
        <rFont val="Times New Roman"/>
        <family val="1"/>
      </rPr>
      <t>1</t>
    </r>
  </si>
  <si>
    <r>
      <t>1</t>
    </r>
    <r>
      <rPr>
        <sz val="12"/>
        <color theme="1"/>
        <rFont val="Times New Roman"/>
        <family val="1"/>
      </rPr>
      <t xml:space="preserve"> per  Customer Agreement per Month.</t>
    </r>
  </si>
  <si>
    <r>
      <t>3</t>
    </r>
    <r>
      <rPr>
        <sz val="12"/>
        <color theme="1"/>
        <rFont val="Times New Roman"/>
        <family val="1"/>
      </rPr>
      <t xml:space="preserve"> per kW of Backup Contract Power.</t>
    </r>
  </si>
  <si>
    <r>
      <t>2</t>
    </r>
    <r>
      <rPr>
        <sz val="12"/>
        <color theme="1"/>
        <rFont val="Times New Roman"/>
        <family val="1"/>
      </rPr>
      <t xml:space="preserve"> per kW of Renewable Contract Power.</t>
    </r>
  </si>
  <si>
    <r>
      <t>Generation Backup Facilities Charges</t>
    </r>
    <r>
      <rPr>
        <b/>
        <vertAlign val="superscript"/>
        <sz val="12"/>
        <color theme="1"/>
        <rFont val="Times New Roman"/>
        <family val="1"/>
      </rPr>
      <t>3</t>
    </r>
  </si>
  <si>
    <r>
      <t>Backup Power Charges</t>
    </r>
    <r>
      <rPr>
        <b/>
        <vertAlign val="superscript"/>
        <sz val="12"/>
        <color theme="1"/>
        <rFont val="Times New Roman"/>
        <family val="1"/>
      </rPr>
      <t>4</t>
    </r>
  </si>
  <si>
    <t>Sch 6, 8, 9</t>
  </si>
  <si>
    <t xml:space="preserve">      1/2 On-Peak Charges during schedule maintenance.</t>
  </si>
  <si>
    <r>
      <rPr>
        <vertAlign val="superscript"/>
        <sz val="12"/>
        <color theme="1"/>
        <rFont val="Times New Roman"/>
        <family val="1"/>
      </rPr>
      <t>4</t>
    </r>
    <r>
      <rPr>
        <sz val="12"/>
        <color theme="1"/>
        <rFont val="Times New Roman"/>
        <family val="1"/>
      </rPr>
      <t xml:space="preserve"> per On-Peak kW per Day; No charge for Off-Peak Demand.  </t>
    </r>
  </si>
  <si>
    <t xml:space="preserve">     shall be billed under the applicablegeneral service schedule.</t>
  </si>
  <si>
    <r>
      <rPr>
        <vertAlign val="superscript"/>
        <sz val="12"/>
        <color theme="1"/>
        <rFont val="Times New Roman"/>
        <family val="1"/>
      </rPr>
      <t>5</t>
    </r>
    <r>
      <rPr>
        <sz val="12"/>
        <color theme="1"/>
        <rFont val="Times New Roman"/>
        <family val="1"/>
      </rPr>
      <t xml:space="preserve"> Facilities Charges ,Power Charges and Energy Charges for Supplementary Power </t>
    </r>
  </si>
  <si>
    <t>Proposed Schedule 32</t>
  </si>
  <si>
    <r>
      <t>Step 1</t>
    </r>
    <r>
      <rPr>
        <b/>
        <vertAlign val="superscript"/>
        <sz val="12"/>
        <color theme="1"/>
        <rFont val="Times New Roman"/>
        <family val="1"/>
      </rPr>
      <t>6</t>
    </r>
  </si>
  <si>
    <r>
      <t>Step 2</t>
    </r>
    <r>
      <rPr>
        <b/>
        <vertAlign val="superscript"/>
        <sz val="12"/>
        <color theme="1"/>
        <rFont val="Times New Roman"/>
        <family val="1"/>
      </rPr>
      <t>7</t>
    </r>
  </si>
  <si>
    <r>
      <rPr>
        <vertAlign val="superscript"/>
        <sz val="12"/>
        <color theme="1"/>
        <rFont val="Times New Roman"/>
        <family val="1"/>
      </rPr>
      <t>6</t>
    </r>
    <r>
      <rPr>
        <sz val="12"/>
        <color theme="1"/>
        <rFont val="Times New Roman"/>
        <family val="1"/>
      </rPr>
      <t xml:space="preserve"> Step 1 rates will become effective upon approval of Schedule 32</t>
    </r>
  </si>
  <si>
    <r>
      <rPr>
        <vertAlign val="superscript"/>
        <sz val="12"/>
        <color theme="1"/>
        <rFont val="Times New Roman"/>
        <family val="1"/>
      </rPr>
      <t>7</t>
    </r>
    <r>
      <rPr>
        <sz val="12"/>
        <color theme="1"/>
        <rFont val="Times New Roman"/>
        <family val="1"/>
      </rPr>
      <t xml:space="preserve"> Step 2 rates will become effective September 1, 2015.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</si>
</sst>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&quot;$&quot;###0;[Red]\(&quot;$&quot;###0\)"/>
    <numFmt numFmtId="169" formatCode="mmm\ dd\,\ yyyy"/>
    <numFmt numFmtId="170" formatCode="0.0%"/>
    <numFmt numFmtId="171" formatCode="0.0000%"/>
    <numFmt numFmtId="172" formatCode="_(* #,##0.00000_);_(* \(#,##0.00000\);_(* &quot;-&quot;??_);_(@_)"/>
    <numFmt numFmtId="173" formatCode="&quot;$&quot;#,##0"/>
    <numFmt numFmtId="174" formatCode="&quot;$&quot;#,##0.00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7"/>
      <name val="Arial"/>
      <family val="2"/>
    </font>
    <font>
      <sz val="10"/>
      <name val="LinePrinter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sz val="11"/>
      <name val="Arial"/>
      <family val="2"/>
    </font>
    <font>
      <sz val="8"/>
      <name val="Helv"/>
    </font>
    <font>
      <b/>
      <sz val="8"/>
      <name val="Arial"/>
      <family val="2"/>
    </font>
    <font>
      <sz val="11"/>
      <color theme="1"/>
      <name val="Century Schoolbook"/>
      <family val="2"/>
    </font>
    <font>
      <sz val="12"/>
      <name val="Arial MT"/>
    </font>
    <font>
      <sz val="10"/>
      <name val="Swiss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color theme="1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Swiss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color indexed="81"/>
      <name val="Tahoma"/>
      <family val="2"/>
    </font>
    <font>
      <sz val="10"/>
      <color indexed="81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</font>
    <font>
      <b/>
      <sz val="12"/>
      <name val="Times New Roman"/>
      <family val="1"/>
    </font>
    <font>
      <sz val="12"/>
      <name val="Times New Roman"/>
    </font>
    <font>
      <vertAlign val="superscript"/>
      <sz val="12"/>
      <color theme="1"/>
      <name val="Times New Roman"/>
      <family val="1"/>
    </font>
    <font>
      <sz val="12"/>
      <name val="TimesNewRomanPS"/>
    </font>
    <font>
      <sz val="10"/>
      <name val="Courier"/>
      <family val="3"/>
    </font>
    <font>
      <sz val="10"/>
      <name val="SWISS"/>
    </font>
    <font>
      <sz val="11"/>
      <color indexed="8"/>
      <name val="Century Schoolbook"/>
      <family val="2"/>
    </font>
    <font>
      <b/>
      <vertAlign val="superscript"/>
      <sz val="12"/>
      <color theme="1"/>
      <name val="Times New Roman"/>
      <family val="1"/>
    </font>
    <font>
      <sz val="10"/>
      <name val="Times New Roman"/>
      <family val="1"/>
    </font>
  </fonts>
  <fills count="4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49">
    <xf numFmtId="0" fontId="0" fillId="0" borderId="0"/>
    <xf numFmtId="9" fontId="8" fillId="0" borderId="0" applyFont="0" applyFill="0" applyBorder="0" applyAlignment="0" applyProtection="0"/>
    <xf numFmtId="0" fontId="10" fillId="0" borderId="0" applyFont="0" applyFill="0" applyBorder="0" applyAlignment="0" applyProtection="0">
      <alignment horizontal="left"/>
    </xf>
    <xf numFmtId="0" fontId="9" fillId="0" borderId="0"/>
    <xf numFmtId="164" fontId="11" fillId="0" borderId="0">
      <alignment horizontal="left"/>
    </xf>
    <xf numFmtId="0" fontId="16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8" fontId="20" fillId="0" borderId="0" applyFont="0" applyFill="0" applyBorder="0" applyProtection="0">
      <alignment horizontal="right"/>
    </xf>
    <xf numFmtId="167" fontId="21" fillId="0" borderId="0" applyNumberFormat="0" applyFill="0" applyBorder="0" applyAlignment="0" applyProtection="0"/>
    <xf numFmtId="165" fontId="18" fillId="0" borderId="0" applyFont="0" applyAlignment="0" applyProtection="0"/>
    <xf numFmtId="0" fontId="7" fillId="0" borderId="3" applyNumberFormat="0" applyBorder="0" applyAlignment="0"/>
    <xf numFmtId="0" fontId="22" fillId="0" borderId="0"/>
    <xf numFmtId="0" fontId="19" fillId="0" borderId="0"/>
    <xf numFmtId="0" fontId="8" fillId="0" borderId="0">
      <alignment wrapText="1"/>
    </xf>
    <xf numFmtId="0" fontId="17" fillId="0" borderId="0"/>
    <xf numFmtId="0" fontId="8" fillId="0" borderId="0"/>
    <xf numFmtId="0" fontId="6" fillId="0" borderId="0"/>
    <xf numFmtId="0" fontId="23" fillId="0" borderId="0"/>
    <xf numFmtId="0" fontId="6" fillId="0" borderId="0"/>
    <xf numFmtId="0" fontId="22" fillId="0" borderId="0"/>
    <xf numFmtId="0" fontId="8" fillId="0" borderId="0"/>
    <xf numFmtId="41" fontId="24" fillId="0" borderId="0" applyFont="0" applyFill="0" applyBorder="0" applyAlignment="0" applyProtection="0"/>
    <xf numFmtId="0" fontId="6" fillId="2" borderId="2" applyNumberFormat="0" applyFont="0" applyAlignment="0" applyProtection="0"/>
    <xf numFmtId="0" fontId="6" fillId="2" borderId="2" applyNumberFormat="0" applyFont="0" applyAlignment="0" applyProtection="0"/>
    <xf numFmtId="12" fontId="25" fillId="3" borderId="4">
      <alignment horizontal="left"/>
    </xf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26" fillId="4" borderId="5" applyNumberFormat="0" applyProtection="0">
      <alignment vertical="center"/>
    </xf>
    <xf numFmtId="4" fontId="27" fillId="5" borderId="5" applyNumberFormat="0" applyProtection="0">
      <alignment vertical="center"/>
    </xf>
    <xf numFmtId="4" fontId="26" fillId="5" borderId="5" applyNumberFormat="0" applyProtection="0">
      <alignment vertical="center"/>
    </xf>
    <xf numFmtId="0" fontId="26" fillId="5" borderId="5" applyNumberFormat="0" applyProtection="0">
      <alignment horizontal="left" vertical="top" indent="1"/>
    </xf>
    <xf numFmtId="4" fontId="26" fillId="6" borderId="6" applyNumberFormat="0" applyProtection="0">
      <alignment vertical="center"/>
    </xf>
    <xf numFmtId="4" fontId="28" fillId="7" borderId="5" applyNumberFormat="0" applyProtection="0">
      <alignment horizontal="right" vertical="center"/>
    </xf>
    <xf numFmtId="4" fontId="28" fillId="8" borderId="5" applyNumberFormat="0" applyProtection="0">
      <alignment horizontal="right" vertical="center"/>
    </xf>
    <xf numFmtId="4" fontId="28" fillId="9" borderId="5" applyNumberFormat="0" applyProtection="0">
      <alignment horizontal="right" vertical="center"/>
    </xf>
    <xf numFmtId="4" fontId="28" fillId="10" borderId="5" applyNumberFormat="0" applyProtection="0">
      <alignment horizontal="right" vertical="center"/>
    </xf>
    <xf numFmtId="4" fontId="28" fillId="11" borderId="5" applyNumberFormat="0" applyProtection="0">
      <alignment horizontal="right" vertical="center"/>
    </xf>
    <xf numFmtId="4" fontId="28" fillId="12" borderId="5" applyNumberFormat="0" applyProtection="0">
      <alignment horizontal="right" vertical="center"/>
    </xf>
    <xf numFmtId="4" fontId="28" fillId="13" borderId="5" applyNumberFormat="0" applyProtection="0">
      <alignment horizontal="right" vertical="center"/>
    </xf>
    <xf numFmtId="4" fontId="28" fillId="14" borderId="5" applyNumberFormat="0" applyProtection="0">
      <alignment horizontal="right" vertical="center"/>
    </xf>
    <xf numFmtId="4" fontId="28" fillId="15" borderId="5" applyNumberFormat="0" applyProtection="0">
      <alignment horizontal="right" vertical="center"/>
    </xf>
    <xf numFmtId="4" fontId="26" fillId="16" borderId="7" applyNumberFormat="0" applyProtection="0">
      <alignment horizontal="left" vertical="center" indent="1"/>
    </xf>
    <xf numFmtId="4" fontId="28" fillId="17" borderId="0" applyNumberFormat="0" applyProtection="0">
      <alignment horizontal="left" vertical="center" indent="1"/>
    </xf>
    <xf numFmtId="4" fontId="29" fillId="18" borderId="0" applyNumberFormat="0" applyProtection="0">
      <alignment horizontal="left" vertical="center" indent="1"/>
    </xf>
    <xf numFmtId="4" fontId="28" fillId="19" borderId="5" applyNumberFormat="0" applyProtection="0">
      <alignment horizontal="right" vertical="center"/>
    </xf>
    <xf numFmtId="4" fontId="30" fillId="0" borderId="0" applyNumberFormat="0" applyProtection="0">
      <alignment horizontal="left" vertical="center" indent="1"/>
    </xf>
    <xf numFmtId="4" fontId="31" fillId="0" borderId="0" applyNumberFormat="0" applyProtection="0">
      <alignment horizontal="left" vertical="center" indent="1"/>
    </xf>
    <xf numFmtId="0" fontId="8" fillId="18" borderId="5" applyNumberFormat="0" applyProtection="0">
      <alignment horizontal="left" vertical="center" indent="1"/>
    </xf>
    <xf numFmtId="0" fontId="8" fillId="18" borderId="5" applyNumberFormat="0" applyProtection="0">
      <alignment horizontal="left" vertical="top" indent="1"/>
    </xf>
    <xf numFmtId="0" fontId="8" fillId="6" borderId="5" applyNumberFormat="0" applyProtection="0">
      <alignment horizontal="left" vertical="center" indent="1"/>
    </xf>
    <xf numFmtId="0" fontId="8" fillId="6" borderId="5" applyNumberFormat="0" applyProtection="0">
      <alignment horizontal="left" vertical="top" indent="1"/>
    </xf>
    <xf numFmtId="0" fontId="8" fillId="20" borderId="5" applyNumberFormat="0" applyProtection="0">
      <alignment horizontal="left" vertical="center" indent="1"/>
    </xf>
    <xf numFmtId="0" fontId="8" fillId="20" borderId="5" applyNumberFormat="0" applyProtection="0">
      <alignment horizontal="left" vertical="top" indent="1"/>
    </xf>
    <xf numFmtId="0" fontId="8" fillId="21" borderId="5" applyNumberFormat="0" applyProtection="0">
      <alignment horizontal="left" vertical="center" indent="1"/>
    </xf>
    <xf numFmtId="0" fontId="8" fillId="21" borderId="5" applyNumberFormat="0" applyProtection="0">
      <alignment horizontal="left" vertical="top" indent="1"/>
    </xf>
    <xf numFmtId="4" fontId="28" fillId="22" borderId="5" applyNumberFormat="0" applyProtection="0">
      <alignment vertical="center"/>
    </xf>
    <xf numFmtId="4" fontId="32" fillId="22" borderId="5" applyNumberFormat="0" applyProtection="0">
      <alignment vertical="center"/>
    </xf>
    <xf numFmtId="4" fontId="28" fillId="22" borderId="5" applyNumberFormat="0" applyProtection="0">
      <alignment horizontal="left" vertical="center" indent="1"/>
    </xf>
    <xf numFmtId="0" fontId="28" fillId="22" borderId="5" applyNumberFormat="0" applyProtection="0">
      <alignment horizontal="left" vertical="top" indent="1"/>
    </xf>
    <xf numFmtId="4" fontId="28" fillId="23" borderId="8" applyNumberFormat="0" applyProtection="0">
      <alignment horizontal="right" vertical="center"/>
    </xf>
    <xf numFmtId="4" fontId="32" fillId="17" borderId="5" applyNumberFormat="0" applyProtection="0">
      <alignment horizontal="right" vertical="center"/>
    </xf>
    <xf numFmtId="4" fontId="28" fillId="23" borderId="5" applyNumberFormat="0" applyProtection="0">
      <alignment horizontal="left" vertical="center" indent="1"/>
    </xf>
    <xf numFmtId="0" fontId="28" fillId="6" borderId="5" applyNumberFormat="0" applyProtection="0">
      <alignment horizontal="center" vertical="top"/>
    </xf>
    <xf numFmtId="4" fontId="33" fillId="0" borderId="0" applyNumberFormat="0" applyProtection="0">
      <alignment horizontal="left" vertical="center"/>
    </xf>
    <xf numFmtId="4" fontId="34" fillId="17" borderId="5" applyNumberFormat="0" applyProtection="0">
      <alignment horizontal="right" vertical="center"/>
    </xf>
    <xf numFmtId="169" fontId="8" fillId="0" borderId="0" applyFill="0" applyBorder="0" applyAlignment="0" applyProtection="0">
      <alignment wrapText="1"/>
    </xf>
    <xf numFmtId="0" fontId="12" fillId="0" borderId="0" applyNumberFormat="0" applyFill="0" applyBorder="0">
      <alignment horizontal="center" wrapText="1"/>
    </xf>
    <xf numFmtId="0" fontId="12" fillId="0" borderId="0" applyNumberFormat="0" applyFill="0" applyBorder="0">
      <alignment horizontal="center" wrapText="1"/>
    </xf>
    <xf numFmtId="37" fontId="7" fillId="5" borderId="0" applyNumberFormat="0" applyBorder="0" applyAlignment="0" applyProtection="0"/>
    <xf numFmtId="37" fontId="7" fillId="0" borderId="0"/>
    <xf numFmtId="3" fontId="35" fillId="24" borderId="9" applyProtection="0"/>
    <xf numFmtId="0" fontId="13" fillId="0" borderId="0"/>
    <xf numFmtId="9" fontId="13" fillId="0" borderId="0" applyFont="0" applyFill="0" applyBorder="0" applyAlignment="0" applyProtection="0"/>
    <xf numFmtId="0" fontId="36" fillId="0" borderId="0"/>
    <xf numFmtId="164" fontId="17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7" fillId="0" borderId="0">
      <alignment wrapText="1"/>
    </xf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9" fontId="49" fillId="0" borderId="0" applyFont="0" applyFill="0" applyBorder="0" applyAlignment="0" applyProtection="0"/>
    <xf numFmtId="164" fontId="17" fillId="0" borderId="0"/>
    <xf numFmtId="0" fontId="51" fillId="0" borderId="0"/>
    <xf numFmtId="0" fontId="8" fillId="0" borderId="0"/>
    <xf numFmtId="0" fontId="17" fillId="0" borderId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>
      <alignment wrapText="1"/>
    </xf>
    <xf numFmtId="0" fontId="1" fillId="0" borderId="0"/>
    <xf numFmtId="0" fontId="23" fillId="0" borderId="0"/>
    <xf numFmtId="0" fontId="53" fillId="0" borderId="0"/>
    <xf numFmtId="0" fontId="1" fillId="0" borderId="0"/>
    <xf numFmtId="164" fontId="54" fillId="0" borderId="0"/>
    <xf numFmtId="0" fontId="16" fillId="0" borderId="0"/>
    <xf numFmtId="0" fontId="1" fillId="0" borderId="0"/>
    <xf numFmtId="0" fontId="1" fillId="0" borderId="0"/>
    <xf numFmtId="41" fontId="24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53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7" fillId="0" borderId="0"/>
    <xf numFmtId="0" fontId="37" fillId="0" borderId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4" fontId="26" fillId="6" borderId="0" applyNumberFormat="0" applyProtection="0">
      <alignment horizontal="left" vertical="center" indent="1"/>
    </xf>
  </cellStyleXfs>
  <cellXfs count="147">
    <xf numFmtId="0" fontId="0" fillId="0" borderId="0" xfId="0"/>
    <xf numFmtId="0" fontId="14" fillId="0" borderId="0" xfId="0" applyFont="1"/>
    <xf numFmtId="8" fontId="0" fillId="0" borderId="1" xfId="0" applyNumberFormat="1" applyBorder="1"/>
    <xf numFmtId="1" fontId="39" fillId="0" borderId="0" xfId="183" applyNumberFormat="1" applyFont="1" applyFill="1"/>
    <xf numFmtId="41" fontId="39" fillId="0" borderId="0" xfId="183" applyNumberFormat="1" applyFont="1" applyFill="1" applyAlignment="1">
      <alignment horizontal="center"/>
    </xf>
    <xf numFmtId="41" fontId="40" fillId="0" borderId="0" xfId="183" applyNumberFormat="1" applyFont="1" applyFill="1"/>
    <xf numFmtId="41" fontId="13" fillId="0" borderId="0" xfId="183" applyNumberFormat="1" applyFont="1" applyFill="1"/>
    <xf numFmtId="37" fontId="39" fillId="0" borderId="0" xfId="183" applyNumberFormat="1" applyFont="1" applyFill="1" applyAlignment="1" applyProtection="1">
      <alignment horizontal="centerContinuous"/>
    </xf>
    <xf numFmtId="1" fontId="39" fillId="0" borderId="0" xfId="183" applyNumberFormat="1" applyFont="1" applyFill="1" applyAlignment="1">
      <alignment horizontal="centerContinuous"/>
    </xf>
    <xf numFmtId="10" fontId="39" fillId="0" borderId="0" xfId="184" quotePrefix="1" applyNumberFormat="1" applyFont="1" applyFill="1" applyAlignment="1"/>
    <xf numFmtId="1" fontId="39" fillId="0" borderId="0" xfId="183" applyNumberFormat="1" applyFont="1" applyFill="1" applyAlignment="1"/>
    <xf numFmtId="10" fontId="39" fillId="0" borderId="0" xfId="184" quotePrefix="1" applyNumberFormat="1" applyFont="1" applyFill="1" applyAlignment="1">
      <alignment horizontal="right"/>
    </xf>
    <xf numFmtId="1" fontId="39" fillId="0" borderId="0" xfId="183" quotePrefix="1" applyNumberFormat="1" applyFont="1" applyFill="1" applyAlignment="1">
      <alignment horizontal="left"/>
    </xf>
    <xf numFmtId="1" fontId="41" fillId="0" borderId="0" xfId="183" quotePrefix="1" applyNumberFormat="1" applyFont="1" applyFill="1" applyAlignment="1">
      <alignment horizontal="center"/>
    </xf>
    <xf numFmtId="37" fontId="39" fillId="0" borderId="0" xfId="183" applyNumberFormat="1" applyFont="1" applyFill="1" applyProtection="1"/>
    <xf numFmtId="37" fontId="39" fillId="0" borderId="0" xfId="183" applyNumberFormat="1" applyFont="1" applyFill="1" applyAlignment="1" applyProtection="1">
      <alignment horizontal="center"/>
    </xf>
    <xf numFmtId="41" fontId="13" fillId="0" borderId="0" xfId="183" applyNumberFormat="1" applyFont="1" applyFill="1" applyBorder="1" applyAlignment="1">
      <alignment horizontal="center"/>
    </xf>
    <xf numFmtId="1" fontId="13" fillId="0" borderId="0" xfId="183" applyNumberFormat="1" applyFont="1" applyFill="1" applyAlignment="1">
      <alignment horizontal="center"/>
    </xf>
    <xf numFmtId="41" fontId="39" fillId="0" borderId="0" xfId="183" applyNumberFormat="1" applyFont="1" applyFill="1" applyBorder="1" applyAlignment="1">
      <alignment horizontal="center"/>
    </xf>
    <xf numFmtId="41" fontId="39" fillId="0" borderId="4" xfId="183" applyNumberFormat="1" applyFont="1" applyFill="1" applyBorder="1" applyAlignment="1">
      <alignment horizontal="center"/>
    </xf>
    <xf numFmtId="37" fontId="39" fillId="0" borderId="4" xfId="183" applyNumberFormat="1" applyFont="1" applyFill="1" applyBorder="1" applyAlignment="1" applyProtection="1">
      <alignment horizontal="center"/>
    </xf>
    <xf numFmtId="165" fontId="39" fillId="0" borderId="4" xfId="183" applyNumberFormat="1" applyFont="1" applyFill="1" applyBorder="1" applyAlignment="1" applyProtection="1">
      <alignment horizontal="center"/>
    </xf>
    <xf numFmtId="1" fontId="42" fillId="0" borderId="0" xfId="183" applyNumberFormat="1" applyFont="1" applyFill="1" applyAlignment="1">
      <alignment horizontal="centerContinuous"/>
    </xf>
    <xf numFmtId="165" fontId="39" fillId="0" borderId="0" xfId="185" applyNumberFormat="1" applyFont="1" applyFill="1" applyBorder="1"/>
    <xf numFmtId="1" fontId="43" fillId="0" borderId="0" xfId="183" applyNumberFormat="1" applyFont="1" applyFill="1" applyAlignment="1">
      <alignment horizontal="centerContinuous"/>
    </xf>
    <xf numFmtId="1" fontId="44" fillId="0" borderId="0" xfId="183" applyNumberFormat="1" applyFont="1" applyFill="1" applyBorder="1"/>
    <xf numFmtId="10" fontId="13" fillId="0" borderId="0" xfId="184" applyNumberFormat="1" applyFont="1" applyFill="1" applyAlignment="1">
      <alignment horizontal="right"/>
    </xf>
    <xf numFmtId="1" fontId="13" fillId="0" borderId="0" xfId="183" applyNumberFormat="1" applyFont="1" applyFill="1" applyAlignment="1">
      <alignment horizontal="left"/>
    </xf>
    <xf numFmtId="1" fontId="13" fillId="0" borderId="0" xfId="183" applyNumberFormat="1" applyFont="1" applyFill="1"/>
    <xf numFmtId="165" fontId="13" fillId="0" borderId="0" xfId="185" applyNumberFormat="1" applyFont="1" applyFill="1"/>
    <xf numFmtId="9" fontId="13" fillId="0" borderId="0" xfId="184" applyFont="1" applyFill="1"/>
    <xf numFmtId="1" fontId="13" fillId="0" borderId="0" xfId="183" quotePrefix="1" applyNumberFormat="1" applyFont="1" applyFill="1" applyAlignment="1">
      <alignment horizontal="left"/>
    </xf>
    <xf numFmtId="1" fontId="44" fillId="0" borderId="0" xfId="183" applyNumberFormat="1" applyFont="1" applyFill="1"/>
    <xf numFmtId="10" fontId="43" fillId="0" borderId="0" xfId="184" applyNumberFormat="1" applyFont="1" applyFill="1"/>
    <xf numFmtId="10" fontId="13" fillId="0" borderId="0" xfId="184" applyNumberFormat="1" applyFont="1" applyFill="1"/>
    <xf numFmtId="43" fontId="13" fillId="0" borderId="0" xfId="185" applyNumberFormat="1" applyFont="1" applyFill="1"/>
    <xf numFmtId="166" fontId="13" fillId="0" borderId="0" xfId="185" applyNumberFormat="1" applyFont="1" applyFill="1"/>
    <xf numFmtId="1" fontId="13" fillId="0" borderId="0" xfId="183" applyNumberFormat="1" applyFont="1" applyFill="1" applyBorder="1"/>
    <xf numFmtId="165" fontId="13" fillId="0" borderId="0" xfId="185" applyNumberFormat="1" applyFont="1" applyFill="1" applyBorder="1" applyAlignment="1">
      <alignment horizontal="center"/>
    </xf>
    <xf numFmtId="1" fontId="39" fillId="0" borderId="0" xfId="183" applyNumberFormat="1" applyFont="1" applyFill="1" applyBorder="1"/>
    <xf numFmtId="41" fontId="40" fillId="0" borderId="0" xfId="183" applyNumberFormat="1" applyFont="1" applyFill="1" applyBorder="1"/>
    <xf numFmtId="1" fontId="43" fillId="0" borderId="0" xfId="183" applyNumberFormat="1" applyFont="1" applyFill="1" applyBorder="1" applyAlignment="1">
      <alignment horizontal="centerContinuous"/>
    </xf>
    <xf numFmtId="165" fontId="13" fillId="0" borderId="0" xfId="185" applyNumberFormat="1" applyFont="1" applyFill="1" applyBorder="1"/>
    <xf numFmtId="164" fontId="15" fillId="0" borderId="0" xfId="82" applyFont="1"/>
    <xf numFmtId="164" fontId="15" fillId="0" borderId="0" xfId="82" applyFont="1" applyFill="1"/>
    <xf numFmtId="7" fontId="15" fillId="0" borderId="0" xfId="82" applyNumberFormat="1" applyFont="1" applyFill="1" applyProtection="1">
      <protection locked="0"/>
    </xf>
    <xf numFmtId="164" fontId="14" fillId="0" borderId="0" xfId="82" applyFont="1"/>
    <xf numFmtId="43" fontId="13" fillId="0" borderId="0" xfId="185" applyNumberFormat="1" applyFont="1" applyFill="1" applyBorder="1"/>
    <xf numFmtId="0" fontId="2" fillId="0" borderId="0" xfId="190"/>
    <xf numFmtId="171" fontId="2" fillId="0" borderId="0" xfId="190" applyNumberFormat="1"/>
    <xf numFmtId="172" fontId="48" fillId="23" borderId="10" xfId="191" applyNumberFormat="1" applyFont="1" applyFill="1" applyBorder="1" applyProtection="1">
      <protection locked="0"/>
    </xf>
    <xf numFmtId="0" fontId="26" fillId="26" borderId="1" xfId="190" applyFont="1" applyFill="1" applyBorder="1" applyAlignment="1" applyProtection="1">
      <alignment horizontal="center"/>
      <protection locked="0"/>
    </xf>
    <xf numFmtId="0" fontId="28" fillId="26" borderId="11" xfId="190" applyFont="1" applyFill="1" applyBorder="1" applyAlignment="1">
      <alignment horizontal="center"/>
    </xf>
    <xf numFmtId="172" fontId="48" fillId="23" borderId="12" xfId="191" applyNumberFormat="1" applyFont="1" applyFill="1" applyBorder="1" applyProtection="1">
      <protection locked="0"/>
    </xf>
    <xf numFmtId="0" fontId="26" fillId="26" borderId="0" xfId="190" applyFont="1" applyFill="1" applyBorder="1" applyAlignment="1" applyProtection="1">
      <alignment horizontal="center"/>
      <protection locked="0"/>
    </xf>
    <xf numFmtId="0" fontId="26" fillId="26" borderId="13" xfId="190" applyFont="1" applyFill="1" applyBorder="1" applyAlignment="1">
      <alignment horizontal="center"/>
    </xf>
    <xf numFmtId="172" fontId="48" fillId="23" borderId="14" xfId="191" applyNumberFormat="1" applyFont="1" applyFill="1" applyBorder="1" applyProtection="1">
      <protection locked="0"/>
    </xf>
    <xf numFmtId="0" fontId="26" fillId="26" borderId="15" xfId="190" applyFont="1" applyFill="1" applyBorder="1" applyAlignment="1" applyProtection="1">
      <alignment horizontal="center"/>
      <protection locked="0"/>
    </xf>
    <xf numFmtId="0" fontId="26" fillId="26" borderId="6" xfId="190" applyFont="1" applyFill="1" applyBorder="1" applyAlignment="1" applyProtection="1">
      <alignment horizontal="center"/>
    </xf>
    <xf numFmtId="0" fontId="8" fillId="5" borderId="0" xfId="190" applyFont="1" applyFill="1"/>
    <xf numFmtId="0" fontId="26" fillId="26" borderId="11" xfId="190" applyFont="1" applyFill="1" applyBorder="1" applyAlignment="1">
      <alignment horizontal="center"/>
    </xf>
    <xf numFmtId="0" fontId="26" fillId="26" borderId="6" xfId="190" applyFont="1" applyFill="1" applyBorder="1" applyAlignment="1" applyProtection="1">
      <alignment horizontal="center"/>
      <protection locked="0"/>
    </xf>
    <xf numFmtId="0" fontId="2" fillId="0" borderId="0" xfId="190" applyAlignment="1">
      <alignment horizontal="center"/>
    </xf>
    <xf numFmtId="0" fontId="48" fillId="27" borderId="10" xfId="190" applyFont="1" applyFill="1" applyBorder="1" applyAlignment="1" applyProtection="1">
      <protection locked="0"/>
    </xf>
    <xf numFmtId="0" fontId="26" fillId="27" borderId="1" xfId="190" applyFont="1" applyFill="1" applyBorder="1" applyAlignment="1" applyProtection="1">
      <protection locked="0"/>
    </xf>
    <xf numFmtId="0" fontId="26" fillId="26" borderId="11" xfId="190" applyFont="1" applyFill="1" applyBorder="1" applyAlignment="1" applyProtection="1">
      <alignment horizontal="left"/>
      <protection locked="0"/>
    </xf>
    <xf numFmtId="0" fontId="48" fillId="23" borderId="12" xfId="190" quotePrefix="1" applyFont="1" applyFill="1" applyBorder="1" applyAlignment="1" applyProtection="1">
      <protection locked="0"/>
    </xf>
    <xf numFmtId="0" fontId="48" fillId="23" borderId="0" xfId="190" quotePrefix="1" applyFont="1" applyFill="1" applyBorder="1" applyAlignment="1" applyProtection="1">
      <protection locked="0"/>
    </xf>
    <xf numFmtId="0" fontId="26" fillId="26" borderId="13" xfId="190" applyFont="1" applyFill="1" applyBorder="1" applyAlignment="1" applyProtection="1">
      <alignment horizontal="left"/>
      <protection locked="0"/>
    </xf>
    <xf numFmtId="0" fontId="48" fillId="23" borderId="12" xfId="190" applyFont="1" applyFill="1" applyBorder="1" applyAlignment="1" applyProtection="1">
      <protection locked="0"/>
    </xf>
    <xf numFmtId="0" fontId="48" fillId="23" borderId="0" xfId="190" applyFont="1" applyFill="1" applyBorder="1" applyAlignment="1" applyProtection="1">
      <protection locked="0"/>
    </xf>
    <xf numFmtId="0" fontId="48" fillId="23" borderId="14" xfId="190" applyFont="1" applyFill="1" applyBorder="1" applyAlignment="1" applyProtection="1">
      <protection locked="0"/>
    </xf>
    <xf numFmtId="0" fontId="48" fillId="23" borderId="15" xfId="190" applyFont="1" applyFill="1" applyBorder="1" applyAlignment="1" applyProtection="1">
      <protection locked="0"/>
    </xf>
    <xf numFmtId="0" fontId="26" fillId="26" borderId="6" xfId="190" applyFont="1" applyFill="1" applyBorder="1" applyAlignment="1" applyProtection="1">
      <alignment horizontal="left"/>
      <protection locked="0"/>
    </xf>
    <xf numFmtId="8" fontId="0" fillId="0" borderId="16" xfId="0" applyNumberFormat="1" applyBorder="1"/>
    <xf numFmtId="0" fontId="17" fillId="0" borderId="0" xfId="0" applyFont="1"/>
    <xf numFmtId="0" fontId="17" fillId="0" borderId="0" xfId="0" applyFont="1" applyAlignment="1">
      <alignment horizontal="center"/>
    </xf>
    <xf numFmtId="0" fontId="50" fillId="0" borderId="0" xfId="0" applyFont="1"/>
    <xf numFmtId="173" fontId="15" fillId="0" borderId="0" xfId="82" applyNumberFormat="1" applyFont="1"/>
    <xf numFmtId="37" fontId="17" fillId="0" borderId="0" xfId="0" applyNumberFormat="1" applyFont="1"/>
    <xf numFmtId="9" fontId="15" fillId="0" borderId="0" xfId="192" applyFont="1"/>
    <xf numFmtId="170" fontId="15" fillId="0" borderId="0" xfId="192" applyNumberFormat="1" applyFont="1"/>
    <xf numFmtId="174" fontId="17" fillId="0" borderId="0" xfId="0" applyNumberFormat="1" applyFont="1"/>
    <xf numFmtId="7" fontId="17" fillId="0" borderId="0" xfId="0" applyNumberFormat="1" applyFont="1"/>
    <xf numFmtId="174" fontId="50" fillId="0" borderId="0" xfId="0" applyNumberFormat="1" applyFont="1"/>
    <xf numFmtId="2" fontId="17" fillId="0" borderId="0" xfId="0" applyNumberFormat="1" applyFont="1"/>
    <xf numFmtId="9" fontId="17" fillId="0" borderId="0" xfId="192" applyFont="1"/>
    <xf numFmtId="7" fontId="50" fillId="0" borderId="0" xfId="0" applyNumberFormat="1" applyFont="1"/>
    <xf numFmtId="164" fontId="15" fillId="0" borderId="0" xfId="82" applyFont="1" applyAlignment="1">
      <alignment horizontal="center"/>
    </xf>
    <xf numFmtId="0" fontId="17" fillId="0" borderId="0" xfId="0" quotePrefix="1" applyFont="1"/>
    <xf numFmtId="9" fontId="17" fillId="0" borderId="0" xfId="192" quotePrefix="1" applyFont="1"/>
    <xf numFmtId="165" fontId="13" fillId="28" borderId="0" xfId="185" applyNumberFormat="1" applyFont="1" applyFill="1"/>
    <xf numFmtId="165" fontId="13" fillId="25" borderId="0" xfId="185" applyNumberFormat="1" applyFont="1" applyFill="1"/>
    <xf numFmtId="165" fontId="13" fillId="29" borderId="0" xfId="185" applyNumberFormat="1" applyFont="1" applyFill="1"/>
    <xf numFmtId="164" fontId="15" fillId="0" borderId="0" xfId="82" applyFont="1" applyAlignment="1">
      <alignment horizontal="center"/>
    </xf>
    <xf numFmtId="164" fontId="14" fillId="0" borderId="17" xfId="193" applyFont="1" applyBorder="1"/>
    <xf numFmtId="170" fontId="14" fillId="0" borderId="18" xfId="193" applyNumberFormat="1" applyFont="1" applyBorder="1"/>
    <xf numFmtId="164" fontId="15" fillId="0" borderId="13" xfId="193" applyFont="1" applyBorder="1"/>
    <xf numFmtId="6" fontId="15" fillId="0" borderId="12" xfId="193" applyNumberFormat="1" applyFont="1" applyBorder="1"/>
    <xf numFmtId="164" fontId="15" fillId="0" borderId="11" xfId="193" applyFont="1" applyBorder="1"/>
    <xf numFmtId="6" fontId="15" fillId="0" borderId="10" xfId="193" applyNumberFormat="1" applyFont="1" applyBorder="1"/>
    <xf numFmtId="1" fontId="39" fillId="0" borderId="0" xfId="183" applyNumberFormat="1" applyFont="1" applyFill="1" applyAlignment="1">
      <alignment horizontal="center"/>
    </xf>
    <xf numFmtId="170" fontId="17" fillId="0" borderId="0" xfId="192" applyNumberFormat="1" applyFont="1"/>
    <xf numFmtId="7" fontId="15" fillId="0" borderId="0" xfId="193" applyNumberFormat="1" applyFont="1" applyFill="1" applyBorder="1" applyProtection="1"/>
    <xf numFmtId="0" fontId="58" fillId="0" borderId="30" xfId="0" applyFont="1" applyBorder="1"/>
    <xf numFmtId="0" fontId="58" fillId="0" borderId="4" xfId="0" applyFont="1" applyBorder="1"/>
    <xf numFmtId="164" fontId="15" fillId="0" borderId="29" xfId="193" quotePrefix="1" applyFont="1" applyFill="1" applyBorder="1"/>
    <xf numFmtId="0" fontId="58" fillId="0" borderId="26" xfId="0" applyFont="1" applyBorder="1"/>
    <xf numFmtId="0" fontId="58" fillId="0" borderId="0" xfId="0" applyFont="1" applyBorder="1"/>
    <xf numFmtId="164" fontId="15" fillId="0" borderId="24" xfId="193" applyFont="1" applyFill="1" applyBorder="1"/>
    <xf numFmtId="164" fontId="15" fillId="0" borderId="0" xfId="193" quotePrefix="1" applyFont="1" applyFill="1" applyBorder="1"/>
    <xf numFmtId="164" fontId="15" fillId="0" borderId="24" xfId="193" quotePrefix="1" applyFont="1" applyFill="1" applyBorder="1"/>
    <xf numFmtId="164" fontId="52" fillId="0" borderId="0" xfId="193" quotePrefix="1" applyFont="1" applyFill="1" applyBorder="1"/>
    <xf numFmtId="164" fontId="52" fillId="0" borderId="24" xfId="193" quotePrefix="1" applyFont="1" applyFill="1" applyBorder="1"/>
    <xf numFmtId="0" fontId="51" fillId="0" borderId="26" xfId="194" applyBorder="1"/>
    <xf numFmtId="0" fontId="51" fillId="0" borderId="0" xfId="194" applyBorder="1"/>
    <xf numFmtId="164" fontId="14" fillId="0" borderId="28" xfId="193" applyFont="1" applyFill="1" applyBorder="1"/>
    <xf numFmtId="164" fontId="15" fillId="0" borderId="25" xfId="193" applyFont="1" applyBorder="1"/>
    <xf numFmtId="164" fontId="15" fillId="0" borderId="27" xfId="193" applyFont="1" applyBorder="1"/>
    <xf numFmtId="164" fontId="15" fillId="0" borderId="26" xfId="193" applyFont="1" applyBorder="1" applyAlignment="1">
      <alignment horizontal="right"/>
    </xf>
    <xf numFmtId="164" fontId="15" fillId="0" borderId="0" xfId="193" applyFont="1" applyBorder="1" applyAlignment="1">
      <alignment horizontal="right"/>
    </xf>
    <xf numFmtId="7" fontId="15" fillId="0" borderId="0" xfId="193" applyNumberFormat="1" applyFont="1" applyBorder="1"/>
    <xf numFmtId="44" fontId="15" fillId="0" borderId="0" xfId="13" applyFont="1" applyBorder="1"/>
    <xf numFmtId="7" fontId="15" fillId="0" borderId="26" xfId="193" applyNumberFormat="1" applyFont="1" applyFill="1" applyBorder="1" applyProtection="1">
      <protection locked="0"/>
    </xf>
    <xf numFmtId="9" fontId="15" fillId="0" borderId="0" xfId="193" applyNumberFormat="1" applyFont="1" applyBorder="1"/>
    <xf numFmtId="0" fontId="15" fillId="0" borderId="24" xfId="195" applyFont="1" applyBorder="1"/>
    <xf numFmtId="164" fontId="15" fillId="0" borderId="26" xfId="193" applyFont="1" applyBorder="1"/>
    <xf numFmtId="0" fontId="14" fillId="0" borderId="24" xfId="195" applyFont="1" applyBorder="1"/>
    <xf numFmtId="164" fontId="14" fillId="0" borderId="26" xfId="193" quotePrefix="1" applyFont="1" applyBorder="1" applyAlignment="1">
      <alignment horizontal="center"/>
    </xf>
    <xf numFmtId="164" fontId="14" fillId="0" borderId="25" xfId="193" applyFont="1" applyBorder="1" applyAlignment="1">
      <alignment horizontal="centerContinuous"/>
    </xf>
    <xf numFmtId="164" fontId="15" fillId="0" borderId="24" xfId="193" applyFont="1" applyBorder="1"/>
    <xf numFmtId="164" fontId="14" fillId="0" borderId="23" xfId="193" applyFont="1" applyBorder="1" applyAlignment="1">
      <alignment horizontal="centerContinuous"/>
    </xf>
    <xf numFmtId="164" fontId="15" fillId="0" borderId="22" xfId="193" applyFont="1" applyBorder="1" applyAlignment="1">
      <alignment horizontal="centerContinuous"/>
    </xf>
    <xf numFmtId="164" fontId="14" fillId="0" borderId="22" xfId="193" applyFont="1" applyBorder="1" applyAlignment="1">
      <alignment horizontal="centerContinuous"/>
    </xf>
    <xf numFmtId="164" fontId="15" fillId="0" borderId="21" xfId="193" applyFont="1" applyBorder="1"/>
    <xf numFmtId="164" fontId="15" fillId="0" borderId="20" xfId="193" applyFont="1" applyBorder="1"/>
    <xf numFmtId="0" fontId="58" fillId="0" borderId="0" xfId="0" applyFont="1"/>
    <xf numFmtId="164" fontId="14" fillId="0" borderId="1" xfId="193" applyFont="1" applyBorder="1" applyAlignment="1">
      <alignment horizontal="center"/>
    </xf>
    <xf numFmtId="164" fontId="15" fillId="0" borderId="0" xfId="193" applyFont="1" applyBorder="1" applyAlignment="1">
      <alignment horizontal="left"/>
    </xf>
    <xf numFmtId="164" fontId="14" fillId="0" borderId="0" xfId="193" applyFont="1" applyBorder="1" applyAlignment="1">
      <alignment horizontal="center"/>
    </xf>
    <xf numFmtId="7" fontId="15" fillId="0" borderId="0" xfId="193" applyNumberFormat="1" applyFont="1" applyFill="1" applyBorder="1" applyProtection="1">
      <protection locked="0"/>
    </xf>
    <xf numFmtId="164" fontId="15" fillId="0" borderId="0" xfId="193" applyFont="1" applyBorder="1"/>
    <xf numFmtId="164" fontId="14" fillId="0" borderId="0" xfId="193" applyFont="1" applyBorder="1"/>
    <xf numFmtId="164" fontId="15" fillId="0" borderId="1" xfId="193" applyFont="1" applyBorder="1"/>
    <xf numFmtId="164" fontId="14" fillId="0" borderId="19" xfId="193" applyFont="1" applyFill="1" applyBorder="1"/>
    <xf numFmtId="164" fontId="15" fillId="0" borderId="0" xfId="82" applyFont="1" applyAlignment="1">
      <alignment horizontal="center"/>
    </xf>
    <xf numFmtId="0" fontId="50" fillId="0" borderId="0" xfId="0" applyFont="1" applyAlignment="1">
      <alignment horizontal="center"/>
    </xf>
  </cellXfs>
  <cellStyles count="249">
    <cellStyle name="20% - Accent1 2" xfId="197"/>
    <cellStyle name="20% - Accent2 2" xfId="198"/>
    <cellStyle name="20% - Accent3 2" xfId="199"/>
    <cellStyle name="20% - Accent4 2" xfId="200"/>
    <cellStyle name="20% - Accent5 2" xfId="201"/>
    <cellStyle name="20% - Accent6 2" xfId="202"/>
    <cellStyle name="40% - Accent1 2" xfId="203"/>
    <cellStyle name="40% - Accent2 2" xfId="204"/>
    <cellStyle name="40% - Accent3 2" xfId="205"/>
    <cellStyle name="40% - Accent4 2" xfId="206"/>
    <cellStyle name="40% - Accent5 2" xfId="207"/>
    <cellStyle name="40% - Accent6 2" xfId="208"/>
    <cellStyle name="Comma 11" xfId="83"/>
    <cellStyle name="Comma 19" xfId="84"/>
    <cellStyle name="Comma 2" xfId="9"/>
    <cellStyle name="Comma 2 10" xfId="85"/>
    <cellStyle name="Comma 2 11" xfId="86"/>
    <cellStyle name="Comma 2 12" xfId="87"/>
    <cellStyle name="Comma 2 13" xfId="88"/>
    <cellStyle name="Comma 2 14" xfId="89"/>
    <cellStyle name="Comma 2 15" xfId="90"/>
    <cellStyle name="Comma 2 16" xfId="91"/>
    <cellStyle name="Comma 2 17" xfId="92"/>
    <cellStyle name="Comma 2 18" xfId="93"/>
    <cellStyle name="Comma 2 19" xfId="94"/>
    <cellStyle name="Comma 2 2" xfId="10"/>
    <cellStyle name="Comma 2 2 2" xfId="210"/>
    <cellStyle name="Comma 2 20" xfId="95"/>
    <cellStyle name="Comma 2 21" xfId="96"/>
    <cellStyle name="Comma 2 22" xfId="209"/>
    <cellStyle name="Comma 2 3" xfId="97"/>
    <cellStyle name="Comma 2 4" xfId="98"/>
    <cellStyle name="Comma 2 5" xfId="99"/>
    <cellStyle name="Comma 2 6" xfId="100"/>
    <cellStyle name="Comma 2 7" xfId="101"/>
    <cellStyle name="Comma 2 8" xfId="102"/>
    <cellStyle name="Comma 2 9" xfId="103"/>
    <cellStyle name="Comma 21" xfId="104"/>
    <cellStyle name="Comma 22" xfId="105"/>
    <cellStyle name="Comma 3" xfId="11"/>
    <cellStyle name="Comma 4" xfId="7"/>
    <cellStyle name="Comma 4 2" xfId="211"/>
    <cellStyle name="Comma 5" xfId="12"/>
    <cellStyle name="Comma 5 2" xfId="212"/>
    <cellStyle name="Comma 6" xfId="185"/>
    <cellStyle name="Comma 6 2" xfId="214"/>
    <cellStyle name="Comma 6 3" xfId="213"/>
    <cellStyle name="Comma 7" xfId="191"/>
    <cellStyle name="Currency 2" xfId="13"/>
    <cellStyle name="Currency 2 10" xfId="106"/>
    <cellStyle name="Currency 2 11" xfId="107"/>
    <cellStyle name="Currency 2 12" xfId="108"/>
    <cellStyle name="Currency 2 13" xfId="109"/>
    <cellStyle name="Currency 2 14" xfId="110"/>
    <cellStyle name="Currency 2 15" xfId="111"/>
    <cellStyle name="Currency 2 16" xfId="112"/>
    <cellStyle name="Currency 2 17" xfId="113"/>
    <cellStyle name="Currency 2 18" xfId="114"/>
    <cellStyle name="Currency 2 19" xfId="115"/>
    <cellStyle name="Currency 2 2" xfId="116"/>
    <cellStyle name="Currency 2 20" xfId="117"/>
    <cellStyle name="Currency 2 21" xfId="118"/>
    <cellStyle name="Currency 2 22" xfId="215"/>
    <cellStyle name="Currency 2 3" xfId="119"/>
    <cellStyle name="Currency 2 4" xfId="120"/>
    <cellStyle name="Currency 2 5" xfId="121"/>
    <cellStyle name="Currency 2 6" xfId="122"/>
    <cellStyle name="Currency 2 7" xfId="123"/>
    <cellStyle name="Currency 2 8" xfId="124"/>
    <cellStyle name="Currency 2 9" xfId="125"/>
    <cellStyle name="Currency 3" xfId="14"/>
    <cellStyle name="Currency 4" xfId="8"/>
    <cellStyle name="Currency 5" xfId="186"/>
    <cellStyle name="Currency 5 2" xfId="216"/>
    <cellStyle name="Currency No Comma" xfId="15"/>
    <cellStyle name="General" xfId="2"/>
    <cellStyle name="MCP" xfId="16"/>
    <cellStyle name="nONE" xfId="17"/>
    <cellStyle name="noninput" xfId="18"/>
    <cellStyle name="Normal" xfId="0" builtinId="0"/>
    <cellStyle name="Normal 10" xfId="79"/>
    <cellStyle name="Normal 10 2" xfId="217"/>
    <cellStyle name="Normal 11" xfId="81"/>
    <cellStyle name="Normal 11 2" xfId="196"/>
    <cellStyle name="Normal 11 3" xfId="218"/>
    <cellStyle name="Normal 12" xfId="126"/>
    <cellStyle name="Normal 13" xfId="127"/>
    <cellStyle name="Normal 14" xfId="128"/>
    <cellStyle name="Normal 15" xfId="129"/>
    <cellStyle name="Normal 16" xfId="130"/>
    <cellStyle name="Normal 17" xfId="131"/>
    <cellStyle name="Normal 18" xfId="132"/>
    <cellStyle name="Normal 19" xfId="133"/>
    <cellStyle name="Normal 2" xfId="3"/>
    <cellStyle name="Normal 2 10" xfId="134"/>
    <cellStyle name="Normal 2 11" xfId="135"/>
    <cellStyle name="Normal 2 12" xfId="136"/>
    <cellStyle name="Normal 2 13" xfId="137"/>
    <cellStyle name="Normal 2 14" xfId="138"/>
    <cellStyle name="Normal 2 15" xfId="139"/>
    <cellStyle name="Normal 2 16" xfId="140"/>
    <cellStyle name="Normal 2 17" xfId="141"/>
    <cellStyle name="Normal 2 18" xfId="142"/>
    <cellStyle name="Normal 2 19" xfId="143"/>
    <cellStyle name="Normal 2 2" xfId="19"/>
    <cellStyle name="Normal 2 2 2" xfId="220"/>
    <cellStyle name="Normal 2 20" xfId="144"/>
    <cellStyle name="Normal 2 21" xfId="145"/>
    <cellStyle name="Normal 2 22" xfId="146"/>
    <cellStyle name="Normal 2 23" xfId="219"/>
    <cellStyle name="Normal 2 3" xfId="20"/>
    <cellStyle name="Normal 2 3 2" xfId="221"/>
    <cellStyle name="Normal 2 4" xfId="147"/>
    <cellStyle name="Normal 2 5" xfId="148"/>
    <cellStyle name="Normal 2 6" xfId="149"/>
    <cellStyle name="Normal 2 7" xfId="150"/>
    <cellStyle name="Normal 2 8" xfId="151"/>
    <cellStyle name="Normal 2 9" xfId="152"/>
    <cellStyle name="Normal 2_Book1" xfId="153"/>
    <cellStyle name="Normal 20" xfId="154"/>
    <cellStyle name="Normal 21" xfId="155"/>
    <cellStyle name="Normal 22" xfId="156"/>
    <cellStyle name="Normal 23" xfId="157"/>
    <cellStyle name="Normal 24" xfId="158"/>
    <cellStyle name="Normal 25" xfId="183"/>
    <cellStyle name="Normal 25 2" xfId="223"/>
    <cellStyle name="Normal 25 3" xfId="222"/>
    <cellStyle name="Normal 26" xfId="187"/>
    <cellStyle name="Normal 26 2" xfId="224"/>
    <cellStyle name="Normal 27" xfId="188"/>
    <cellStyle name="Normal 27 2" xfId="225"/>
    <cellStyle name="Normal 28" xfId="189"/>
    <cellStyle name="Normal 28 2" xfId="226"/>
    <cellStyle name="Normal 29" xfId="190"/>
    <cellStyle name="Normal 29 2" xfId="227"/>
    <cellStyle name="Normal 3" xfId="21"/>
    <cellStyle name="Normal 3 2" xfId="22"/>
    <cellStyle name="Normal 3 2 2" xfId="228"/>
    <cellStyle name="Normal 30" xfId="229"/>
    <cellStyle name="Normal 31" xfId="195"/>
    <cellStyle name="Normal 32" xfId="194"/>
    <cellStyle name="Normal 4" xfId="23"/>
    <cellStyle name="Normal 4 2" xfId="24"/>
    <cellStyle name="Normal 4 2 2" xfId="231"/>
    <cellStyle name="Normal 4 3" xfId="230"/>
    <cellStyle name="Normal 5" xfId="25"/>
    <cellStyle name="Normal 5 2" xfId="26"/>
    <cellStyle name="Normal 5 2 2" xfId="233"/>
    <cellStyle name="Normal 5 3" xfId="232"/>
    <cellStyle name="Normal 6" xfId="5"/>
    <cellStyle name="Normal 6 2" xfId="234"/>
    <cellStyle name="Normal 7" xfId="27"/>
    <cellStyle name="Normal 7 2" xfId="235"/>
    <cellStyle name="Normal 8" xfId="28"/>
    <cellStyle name="Normal 9" xfId="29"/>
    <cellStyle name="Normal 9 2" xfId="236"/>
    <cellStyle name="Normal_Blocking 09-00" xfId="82"/>
    <cellStyle name="Normal_Blocking 09-00 2" xfId="193"/>
    <cellStyle name="Note 2" xfId="30"/>
    <cellStyle name="Note 2 2" xfId="237"/>
    <cellStyle name="Note 3" xfId="31"/>
    <cellStyle name="Note 3 2" xfId="238"/>
    <cellStyle name="Password" xfId="32"/>
    <cellStyle name="Percent" xfId="192" builtinId="5"/>
    <cellStyle name="Percent 10" xfId="239"/>
    <cellStyle name="Percent 11" xfId="240"/>
    <cellStyle name="Percent 13" xfId="159"/>
    <cellStyle name="Percent 19" xfId="160"/>
    <cellStyle name="Percent 2" xfId="1"/>
    <cellStyle name="Percent 2 10" xfId="161"/>
    <cellStyle name="Percent 2 11" xfId="162"/>
    <cellStyle name="Percent 2 12" xfId="163"/>
    <cellStyle name="Percent 2 13" xfId="164"/>
    <cellStyle name="Percent 2 14" xfId="165"/>
    <cellStyle name="Percent 2 15" xfId="166"/>
    <cellStyle name="Percent 2 16" xfId="167"/>
    <cellStyle name="Percent 2 17" xfId="168"/>
    <cellStyle name="Percent 2 18" xfId="169"/>
    <cellStyle name="Percent 2 19" xfId="170"/>
    <cellStyle name="Percent 2 2" xfId="6"/>
    <cellStyle name="Percent 2 2 2" xfId="242"/>
    <cellStyle name="Percent 2 20" xfId="171"/>
    <cellStyle name="Percent 2 21" xfId="172"/>
    <cellStyle name="Percent 2 22" xfId="241"/>
    <cellStyle name="Percent 2 3" xfId="173"/>
    <cellStyle name="Percent 2 4" xfId="174"/>
    <cellStyle name="Percent 2 5" xfId="175"/>
    <cellStyle name="Percent 2 6" xfId="176"/>
    <cellStyle name="Percent 2 7" xfId="177"/>
    <cellStyle name="Percent 2 8" xfId="178"/>
    <cellStyle name="Percent 2 9" xfId="179"/>
    <cellStyle name="Percent 22" xfId="180"/>
    <cellStyle name="Percent 3" xfId="33"/>
    <cellStyle name="Percent 4" xfId="34"/>
    <cellStyle name="Percent 4 2" xfId="243"/>
    <cellStyle name="Percent 5" xfId="80"/>
    <cellStyle name="Percent 5 2" xfId="244"/>
    <cellStyle name="Percent 6" xfId="181"/>
    <cellStyle name="Percent 7" xfId="182"/>
    <cellStyle name="Percent 8" xfId="184"/>
    <cellStyle name="Percent 8 2" xfId="246"/>
    <cellStyle name="Percent 8 3" xfId="245"/>
    <cellStyle name="Percent 9" xfId="247"/>
    <cellStyle name="SAPBEXaggData" xfId="35"/>
    <cellStyle name="SAPBEXaggDataEmph" xfId="36"/>
    <cellStyle name="SAPBEXaggItem" xfId="37"/>
    <cellStyle name="SAPBEXaggItemX" xfId="38"/>
    <cellStyle name="SAPBEXchaText" xfId="39"/>
    <cellStyle name="SAPBEXchaText 2" xfId="248"/>
    <cellStyle name="SAPBEXexcBad7" xfId="40"/>
    <cellStyle name="SAPBEXexcBad8" xfId="41"/>
    <cellStyle name="SAPBEXexcBad9" xfId="42"/>
    <cellStyle name="SAPBEXexcCritical4" xfId="43"/>
    <cellStyle name="SAPBEXexcCritical5" xfId="44"/>
    <cellStyle name="SAPBEXexcCritical6" xfId="45"/>
    <cellStyle name="SAPBEXexcGood1" xfId="46"/>
    <cellStyle name="SAPBEXexcGood2" xfId="47"/>
    <cellStyle name="SAPBEXexcGood3" xfId="48"/>
    <cellStyle name="SAPBEXfilterDrill" xfId="49"/>
    <cellStyle name="SAPBEXfilterItem" xfId="50"/>
    <cellStyle name="SAPBEXfilterText" xfId="51"/>
    <cellStyle name="SAPBEXformats" xfId="52"/>
    <cellStyle name="SAPBEXheaderItem" xfId="53"/>
    <cellStyle name="SAPBEXheaderText" xfId="54"/>
    <cellStyle name="SAPBEXHLevel0" xfId="55"/>
    <cellStyle name="SAPBEXHLevel0X" xfId="56"/>
    <cellStyle name="SAPBEXHLevel1" xfId="57"/>
    <cellStyle name="SAPBEXHLevel1X" xfId="58"/>
    <cellStyle name="SAPBEXHLevel2" xfId="59"/>
    <cellStyle name="SAPBEXHLevel2X" xfId="60"/>
    <cellStyle name="SAPBEXHLevel3" xfId="61"/>
    <cellStyle name="SAPBEXHLevel3X" xfId="62"/>
    <cellStyle name="SAPBEXresData" xfId="63"/>
    <cellStyle name="SAPBEXresDataEmph" xfId="64"/>
    <cellStyle name="SAPBEXresItem" xfId="65"/>
    <cellStyle name="SAPBEXresItemX" xfId="66"/>
    <cellStyle name="SAPBEXstdData" xfId="67"/>
    <cellStyle name="SAPBEXstdDataEmph" xfId="68"/>
    <cellStyle name="SAPBEXstdItem" xfId="69"/>
    <cellStyle name="SAPBEXstdItemX" xfId="70"/>
    <cellStyle name="SAPBEXtitle" xfId="71"/>
    <cellStyle name="SAPBEXundefined" xfId="72"/>
    <cellStyle name="Style 27" xfId="73"/>
    <cellStyle name="Style 35" xfId="74"/>
    <cellStyle name="Style 36" xfId="75"/>
    <cellStyle name="TRANSMISSION RELIABILITY PORTION OF PROJECT" xfId="4"/>
    <cellStyle name="Unprot" xfId="76"/>
    <cellStyle name="Unprot$" xfId="77"/>
    <cellStyle name="Unprotect" xfId="78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Utah%202012\Settlement\COS%20UT%20May%202013_NS%20-%20Rebuttal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FOR%207-1-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2-035-xx%20(GRC%202012)\Filed%20(direct)\Testimony%20and%20Exhibits\Exhibit%20RMP__(CCP-3)\Tabs%202,%204%20&amp;%205\COS%20UT%20May%20201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618\Local%20Settings\Temporary%20Internet%20Files\Content.Outlook\6G7SVGAD\Company%20Case\Copy%20of%20COS%20ID%20GRC%20DEC%201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6">
          <cell r="L6">
            <v>7.9056474297646423E-2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6">
          <cell r="L6">
            <v>7.9056500159581822E-2</v>
          </cell>
        </row>
        <row r="17">
          <cell r="H17">
            <v>0.37950999999999996</v>
          </cell>
        </row>
        <row r="19">
          <cell r="K19">
            <v>0.47599999999999998</v>
          </cell>
        </row>
        <row r="20">
          <cell r="K20">
            <v>3.0000000000000001E-3</v>
          </cell>
        </row>
        <row r="21">
          <cell r="K21">
            <v>0.52100000000000002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1">
          <cell r="H61">
            <v>6.0515965194137822E-2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61">
          <cell r="E61">
            <v>6.6413560461439841E-2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Study"/>
      <sheetName val="Functional Allocation Options"/>
      <sheetName val="COS Allocation Options"/>
      <sheetName val="COS Factor Table"/>
      <sheetName val="Demand Factors"/>
      <sheetName val="Energy Factor"/>
      <sheetName val="Dist. Factors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1">
          <cell r="H61">
            <v>5.5353395579442383E-2</v>
          </cell>
        </row>
      </sheetData>
      <sheetData sheetId="12">
        <row r="101">
          <cell r="I101">
            <v>19890226.543177348</v>
          </cell>
        </row>
      </sheetData>
      <sheetData sheetId="13">
        <row r="101">
          <cell r="I101">
            <v>5323434.3265783023</v>
          </cell>
        </row>
      </sheetData>
      <sheetData sheetId="14">
        <row r="101">
          <cell r="I101">
            <v>9090273.1443234012</v>
          </cell>
        </row>
      </sheetData>
      <sheetData sheetId="15">
        <row r="101">
          <cell r="I101">
            <v>3468949.8541265256</v>
          </cell>
        </row>
      </sheetData>
      <sheetData sheetId="16">
        <row r="101">
          <cell r="I101">
            <v>629369.25984389998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77"/>
  <sheetViews>
    <sheetView tabSelected="1" workbookViewId="0">
      <selection activeCell="I58" sqref="I58"/>
    </sheetView>
    <sheetView tabSelected="1" workbookViewId="1">
      <selection activeCell="I58" sqref="I58"/>
    </sheetView>
  </sheetViews>
  <sheetFormatPr defaultRowHeight="15.75"/>
  <cols>
    <col min="1" max="1" width="9.140625" style="75"/>
    <col min="2" max="2" width="22.28515625" style="75" customWidth="1"/>
    <col min="3" max="3" width="3.42578125" style="75" customWidth="1"/>
    <col min="4" max="4" width="43" style="75" customWidth="1"/>
    <col min="5" max="7" width="15.7109375" style="75" customWidth="1"/>
    <col min="8" max="16384" width="9.140625" style="75"/>
  </cols>
  <sheetData>
    <row r="1" spans="1:7">
      <c r="A1" s="146" t="s">
        <v>88</v>
      </c>
      <c r="B1" s="146"/>
      <c r="C1" s="146"/>
      <c r="D1" s="146"/>
      <c r="E1" s="146"/>
      <c r="F1" s="146"/>
      <c r="G1" s="146"/>
    </row>
    <row r="3" spans="1:7">
      <c r="E3" s="76" t="s">
        <v>29</v>
      </c>
    </row>
    <row r="4" spans="1:7">
      <c r="A4" s="76" t="s">
        <v>121</v>
      </c>
      <c r="E4" s="88" t="s">
        <v>90</v>
      </c>
      <c r="F4" s="76" t="s">
        <v>91</v>
      </c>
    </row>
    <row r="5" spans="1:7">
      <c r="A5" s="76"/>
      <c r="C5" s="1" t="s">
        <v>89</v>
      </c>
      <c r="D5" s="43"/>
      <c r="E5" s="88"/>
    </row>
    <row r="6" spans="1:7">
      <c r="A6" s="76">
        <v>1</v>
      </c>
      <c r="B6" s="75" t="s">
        <v>145</v>
      </c>
      <c r="C6" s="43"/>
      <c r="D6" s="43" t="s">
        <v>60</v>
      </c>
      <c r="E6" s="45">
        <v>131</v>
      </c>
      <c r="F6" s="75" t="s">
        <v>92</v>
      </c>
    </row>
    <row r="7" spans="1:7">
      <c r="A7" s="76">
        <v>2</v>
      </c>
      <c r="B7" s="75" t="s">
        <v>145</v>
      </c>
      <c r="C7" s="43"/>
      <c r="D7" s="43" t="s">
        <v>61</v>
      </c>
      <c r="E7" s="45">
        <v>596</v>
      </c>
      <c r="F7" s="75" t="s">
        <v>92</v>
      </c>
    </row>
    <row r="8" spans="1:7">
      <c r="A8" s="76">
        <v>3</v>
      </c>
      <c r="B8" s="75" t="s">
        <v>145</v>
      </c>
      <c r="C8" s="44"/>
      <c r="D8" s="43" t="s">
        <v>2</v>
      </c>
      <c r="E8" s="45">
        <v>668</v>
      </c>
      <c r="F8" s="75" t="s">
        <v>92</v>
      </c>
    </row>
    <row r="9" spans="1:7">
      <c r="A9" s="76"/>
    </row>
    <row r="10" spans="1:7">
      <c r="A10" s="76"/>
      <c r="C10" s="77" t="s">
        <v>82</v>
      </c>
    </row>
    <row r="11" spans="1:7">
      <c r="A11" s="76"/>
      <c r="D11" s="43" t="s">
        <v>83</v>
      </c>
      <c r="E11" s="43"/>
    </row>
    <row r="12" spans="1:7">
      <c r="A12" s="76">
        <v>4</v>
      </c>
      <c r="B12" s="75" t="s">
        <v>146</v>
      </c>
      <c r="D12" s="43" t="s">
        <v>84</v>
      </c>
      <c r="E12" s="43">
        <v>6</v>
      </c>
    </row>
    <row r="13" spans="1:7">
      <c r="A13" s="76">
        <v>5</v>
      </c>
      <c r="B13" s="75" t="s">
        <v>147</v>
      </c>
      <c r="D13" s="43" t="s">
        <v>85</v>
      </c>
      <c r="E13" s="2">
        <v>74.73</v>
      </c>
    </row>
    <row r="14" spans="1:7" ht="16.5" thickBot="1">
      <c r="A14" s="76">
        <v>6</v>
      </c>
      <c r="B14" s="75" t="s">
        <v>148</v>
      </c>
      <c r="D14" s="46" t="s">
        <v>86</v>
      </c>
      <c r="E14" s="74">
        <f>E12*E13</f>
        <v>448.38</v>
      </c>
    </row>
    <row r="15" spans="1:7" ht="17.25" thickTop="1" thickBot="1">
      <c r="A15" s="76">
        <v>7</v>
      </c>
      <c r="D15" s="43" t="s">
        <v>87</v>
      </c>
      <c r="E15" s="74">
        <v>450</v>
      </c>
    </row>
    <row r="16" spans="1:7" ht="16.5" thickTop="1"/>
    <row r="17" spans="1:7">
      <c r="A17" s="146" t="s">
        <v>149</v>
      </c>
      <c r="B17" s="146"/>
      <c r="C17" s="146"/>
      <c r="D17" s="146"/>
      <c r="E17" s="146"/>
      <c r="F17" s="146"/>
      <c r="G17" s="146"/>
    </row>
    <row r="18" spans="1:7">
      <c r="A18" s="76" t="s">
        <v>121</v>
      </c>
      <c r="B18" s="76" t="s">
        <v>122</v>
      </c>
    </row>
    <row r="19" spans="1:7" ht="18.75" customHeight="1">
      <c r="A19" s="76"/>
      <c r="C19" s="1" t="s">
        <v>93</v>
      </c>
      <c r="D19" s="43"/>
      <c r="E19" s="145" t="s">
        <v>97</v>
      </c>
      <c r="F19" s="145"/>
      <c r="G19" s="145"/>
    </row>
    <row r="20" spans="1:7">
      <c r="A20" s="76"/>
      <c r="C20" s="43"/>
      <c r="D20" s="43"/>
      <c r="E20" s="88" t="s">
        <v>94</v>
      </c>
      <c r="F20" s="88" t="s">
        <v>95</v>
      </c>
      <c r="G20" s="88" t="s">
        <v>96</v>
      </c>
    </row>
    <row r="21" spans="1:7">
      <c r="A21" s="76">
        <v>1</v>
      </c>
      <c r="B21" s="75" t="s">
        <v>81</v>
      </c>
      <c r="C21" s="43"/>
      <c r="D21" s="43" t="s">
        <v>98</v>
      </c>
      <c r="E21" s="78">
        <f>COS!F51</f>
        <v>19608805.346824061</v>
      </c>
      <c r="F21" s="78">
        <f>COS!F51</f>
        <v>19608805.346824061</v>
      </c>
      <c r="G21" s="78">
        <f>COS!H51</f>
        <v>39705130.97683619</v>
      </c>
    </row>
    <row r="22" spans="1:7">
      <c r="A22" s="76">
        <v>2</v>
      </c>
      <c r="B22" s="75" t="s">
        <v>81</v>
      </c>
      <c r="C22" s="43"/>
      <c r="D22" s="43" t="s">
        <v>120</v>
      </c>
      <c r="E22" s="78">
        <f>COS!F75+COS!F81+COS!F69</f>
        <v>21204242.27562492</v>
      </c>
      <c r="F22" s="78">
        <f>COS!F75+COS!F81+COS!F69</f>
        <v>21204242.27562492</v>
      </c>
      <c r="G22" s="78"/>
    </row>
    <row r="23" spans="1:7">
      <c r="A23" s="76">
        <v>3</v>
      </c>
      <c r="B23" s="75" t="s">
        <v>123</v>
      </c>
      <c r="D23" s="75" t="s">
        <v>99</v>
      </c>
      <c r="E23" s="78">
        <f>E21+E22</f>
        <v>40813047.622448981</v>
      </c>
      <c r="F23" s="78">
        <f t="shared" ref="F23:G23" si="0">F21+F22</f>
        <v>40813047.622448981</v>
      </c>
      <c r="G23" s="78">
        <f t="shared" si="0"/>
        <v>39705130.97683619</v>
      </c>
    </row>
    <row r="24" spans="1:7">
      <c r="A24" s="76">
        <v>4</v>
      </c>
      <c r="B24" s="75" t="s">
        <v>124</v>
      </c>
      <c r="D24" s="75" t="s">
        <v>101</v>
      </c>
      <c r="E24" s="81">
        <f>COS!$C$111</f>
        <v>0.97895662210111023</v>
      </c>
      <c r="F24" s="81">
        <f>COS!$C$111</f>
        <v>0.97895662210111023</v>
      </c>
      <c r="G24" s="81">
        <f>COS!$C$111</f>
        <v>0.97895662210111023</v>
      </c>
    </row>
    <row r="25" spans="1:7">
      <c r="A25" s="76">
        <v>5</v>
      </c>
      <c r="B25" s="75" t="s">
        <v>125</v>
      </c>
      <c r="D25" s="75" t="s">
        <v>102</v>
      </c>
      <c r="E25" s="78">
        <f>E23*E24</f>
        <v>39954203.2381244</v>
      </c>
      <c r="F25" s="78">
        <f t="shared" ref="F25:G25" si="1">F23*F24</f>
        <v>39954203.2381244</v>
      </c>
      <c r="G25" s="78">
        <f t="shared" si="1"/>
        <v>38869600.901165709</v>
      </c>
    </row>
    <row r="26" spans="1:7">
      <c r="A26" s="76"/>
    </row>
    <row r="27" spans="1:7">
      <c r="A27" s="76">
        <v>6</v>
      </c>
      <c r="B27" s="75" t="s">
        <v>126</v>
      </c>
      <c r="D27" s="75" t="s">
        <v>100</v>
      </c>
      <c r="E27" s="79">
        <v>5010201</v>
      </c>
      <c r="F27" s="79">
        <v>5010201</v>
      </c>
      <c r="G27" s="79">
        <v>9053509</v>
      </c>
    </row>
    <row r="28" spans="1:7">
      <c r="A28" s="76">
        <f t="shared" ref="A28:A30" si="2">A27+1</f>
        <v>7</v>
      </c>
      <c r="B28" s="75" t="s">
        <v>127</v>
      </c>
      <c r="D28" s="75" t="s">
        <v>103</v>
      </c>
      <c r="E28" s="82">
        <f>E25/E27</f>
        <v>7.9745709280175383</v>
      </c>
      <c r="F28" s="82">
        <f t="shared" ref="F28:G28" si="3">F25/F27</f>
        <v>7.9745709280175383</v>
      </c>
      <c r="G28" s="82">
        <f t="shared" si="3"/>
        <v>4.2933188558343192</v>
      </c>
    </row>
    <row r="29" spans="1:7">
      <c r="A29" s="76">
        <f t="shared" si="2"/>
        <v>8</v>
      </c>
      <c r="B29" s="75" t="s">
        <v>128</v>
      </c>
      <c r="D29" s="75" t="s">
        <v>104</v>
      </c>
      <c r="E29" s="83"/>
      <c r="F29" s="83">
        <v>-1.1399999999999999</v>
      </c>
    </row>
    <row r="30" spans="1:7">
      <c r="A30" s="76">
        <f t="shared" si="2"/>
        <v>9</v>
      </c>
      <c r="B30" s="75" t="s">
        <v>129</v>
      </c>
      <c r="D30" s="77" t="s">
        <v>105</v>
      </c>
      <c r="E30" s="84">
        <f>E28+E29</f>
        <v>7.9745709280175383</v>
      </c>
      <c r="F30" s="84">
        <f t="shared" ref="F30:G30" si="4">F28+F29</f>
        <v>6.8345709280175386</v>
      </c>
      <c r="G30" s="84">
        <f t="shared" si="4"/>
        <v>4.2933188558343192</v>
      </c>
    </row>
    <row r="31" spans="1:7">
      <c r="A31" s="76"/>
      <c r="E31" s="84"/>
      <c r="F31" s="84"/>
      <c r="G31" s="84"/>
    </row>
    <row r="32" spans="1:7">
      <c r="A32" s="76"/>
      <c r="E32" s="145" t="s">
        <v>97</v>
      </c>
      <c r="F32" s="145"/>
      <c r="G32" s="145"/>
    </row>
    <row r="33" spans="1:7" ht="18.75" customHeight="1">
      <c r="A33" s="76"/>
      <c r="C33" s="1" t="s">
        <v>106</v>
      </c>
      <c r="E33" s="88" t="s">
        <v>94</v>
      </c>
      <c r="F33" s="88" t="s">
        <v>95</v>
      </c>
      <c r="G33" s="88" t="s">
        <v>96</v>
      </c>
    </row>
    <row r="34" spans="1:7">
      <c r="A34" s="76">
        <v>10</v>
      </c>
      <c r="B34" s="75" t="s">
        <v>81</v>
      </c>
      <c r="D34" s="75" t="s">
        <v>107</v>
      </c>
      <c r="E34" s="78">
        <f>COS!F33</f>
        <v>49295394.591878578</v>
      </c>
      <c r="F34" s="78">
        <f>COS!F33</f>
        <v>49295394.591878578</v>
      </c>
      <c r="G34" s="78">
        <f>COS!H33</f>
        <v>97817764.37672919</v>
      </c>
    </row>
    <row r="35" spans="1:7">
      <c r="A35" s="76">
        <f>A34+1</f>
        <v>11</v>
      </c>
      <c r="B35" s="75" t="s">
        <v>130</v>
      </c>
      <c r="D35" s="75" t="s">
        <v>108</v>
      </c>
      <c r="E35" s="80">
        <v>0.13</v>
      </c>
      <c r="F35" s="80">
        <v>0.13</v>
      </c>
      <c r="G35" s="80">
        <v>0.13</v>
      </c>
    </row>
    <row r="36" spans="1:7">
      <c r="A36" s="76">
        <f t="shared" ref="A36:A41" si="5">A35+1</f>
        <v>12</v>
      </c>
      <c r="B36" s="75" t="s">
        <v>131</v>
      </c>
      <c r="D36" s="75" t="s">
        <v>99</v>
      </c>
      <c r="E36" s="78">
        <f>E34*E35</f>
        <v>6408401.296944215</v>
      </c>
      <c r="F36" s="78">
        <f t="shared" ref="F36:G36" si="6">F34*F35</f>
        <v>6408401.296944215</v>
      </c>
      <c r="G36" s="78">
        <f t="shared" si="6"/>
        <v>12716309.368974796</v>
      </c>
    </row>
    <row r="37" spans="1:7">
      <c r="A37" s="76">
        <f t="shared" si="5"/>
        <v>13</v>
      </c>
      <c r="B37" s="75" t="s">
        <v>124</v>
      </c>
      <c r="D37" s="75" t="s">
        <v>101</v>
      </c>
      <c r="E37" s="81">
        <f>COS!$C$111</f>
        <v>0.97895662210111023</v>
      </c>
      <c r="F37" s="81">
        <f>COS!$C$111</f>
        <v>0.97895662210111023</v>
      </c>
      <c r="G37" s="81">
        <f>COS!$C$111</f>
        <v>0.97895662210111023</v>
      </c>
    </row>
    <row r="38" spans="1:7">
      <c r="A38" s="76">
        <f t="shared" si="5"/>
        <v>14</v>
      </c>
      <c r="B38" s="75" t="s">
        <v>132</v>
      </c>
      <c r="D38" s="75" t="s">
        <v>102</v>
      </c>
      <c r="E38" s="78">
        <f>E36*E37</f>
        <v>6273546.8867248828</v>
      </c>
      <c r="F38" s="78">
        <f t="shared" ref="F38:G38" si="7">F36*F37</f>
        <v>6273546.8867248828</v>
      </c>
      <c r="G38" s="78">
        <f t="shared" si="7"/>
        <v>12448715.265444266</v>
      </c>
    </row>
    <row r="39" spans="1:7">
      <c r="A39" s="76"/>
    </row>
    <row r="40" spans="1:7">
      <c r="A40" s="76">
        <v>15</v>
      </c>
      <c r="B40" s="75" t="s">
        <v>126</v>
      </c>
      <c r="D40" s="75" t="s">
        <v>100</v>
      </c>
      <c r="E40" s="79">
        <v>5010201</v>
      </c>
      <c r="F40" s="79">
        <v>5010201</v>
      </c>
      <c r="G40" s="79">
        <v>9053509</v>
      </c>
    </row>
    <row r="41" spans="1:7">
      <c r="A41" s="76">
        <f t="shared" si="5"/>
        <v>16</v>
      </c>
      <c r="B41" s="75" t="s">
        <v>133</v>
      </c>
      <c r="D41" s="77" t="s">
        <v>109</v>
      </c>
      <c r="E41" s="84">
        <f>E38/E40</f>
        <v>1.2521547312622554</v>
      </c>
      <c r="F41" s="84">
        <f t="shared" ref="F41:G41" si="8">F38/F40</f>
        <v>1.2521547312622554</v>
      </c>
      <c r="G41" s="84">
        <f t="shared" si="8"/>
        <v>1.3750155067437682</v>
      </c>
    </row>
    <row r="42" spans="1:7">
      <c r="A42" s="76"/>
    </row>
    <row r="43" spans="1:7">
      <c r="A43" s="76"/>
      <c r="E43" s="145" t="s">
        <v>97</v>
      </c>
      <c r="F43" s="145"/>
      <c r="G43" s="145"/>
    </row>
    <row r="44" spans="1:7">
      <c r="A44" s="76"/>
      <c r="C44" s="1" t="s">
        <v>110</v>
      </c>
      <c r="E44" s="88" t="s">
        <v>94</v>
      </c>
      <c r="F44" s="88" t="s">
        <v>95</v>
      </c>
      <c r="G44" s="88" t="s">
        <v>96</v>
      </c>
    </row>
    <row r="45" spans="1:7">
      <c r="A45" s="76"/>
      <c r="D45" s="43" t="s">
        <v>62</v>
      </c>
      <c r="E45" s="88"/>
      <c r="F45" s="88"/>
      <c r="G45" s="88"/>
    </row>
    <row r="46" spans="1:7">
      <c r="A46" s="76">
        <v>17</v>
      </c>
      <c r="B46" s="75" t="s">
        <v>157</v>
      </c>
      <c r="D46" s="75" t="s">
        <v>117</v>
      </c>
      <c r="E46" s="83">
        <v>4.71</v>
      </c>
      <c r="F46" s="83">
        <v>4.71</v>
      </c>
      <c r="G46" s="83">
        <v>2.19</v>
      </c>
    </row>
    <row r="47" spans="1:7">
      <c r="A47" s="76">
        <f t="shared" ref="A47:A56" si="9">A46+1</f>
        <v>18</v>
      </c>
      <c r="B47" s="75" t="s">
        <v>157</v>
      </c>
      <c r="D47" s="75" t="s">
        <v>119</v>
      </c>
      <c r="E47" s="83">
        <v>15.4</v>
      </c>
      <c r="F47" s="83">
        <v>15.4</v>
      </c>
      <c r="G47" s="83">
        <v>13.75</v>
      </c>
    </row>
    <row r="48" spans="1:7">
      <c r="A48" s="76">
        <f t="shared" si="9"/>
        <v>19</v>
      </c>
      <c r="B48" s="75" t="s">
        <v>128</v>
      </c>
      <c r="D48" s="75" t="s">
        <v>104</v>
      </c>
      <c r="E48" s="83"/>
      <c r="F48" s="83">
        <v>-1.1200000000000001</v>
      </c>
      <c r="G48" s="83"/>
    </row>
    <row r="49" spans="1:7">
      <c r="A49" s="76">
        <f t="shared" si="9"/>
        <v>20</v>
      </c>
      <c r="B49" s="75" t="s">
        <v>134</v>
      </c>
      <c r="D49" s="75" t="s">
        <v>111</v>
      </c>
      <c r="E49" s="83">
        <f>-(E30+E41)</f>
        <v>-9.2267256592797935</v>
      </c>
      <c r="F49" s="83">
        <f t="shared" ref="F49:G49" si="10">-(F30+F41)</f>
        <v>-8.0867256592797947</v>
      </c>
      <c r="G49" s="83">
        <f t="shared" si="10"/>
        <v>-5.6683343625780873</v>
      </c>
    </row>
    <row r="50" spans="1:7">
      <c r="A50" s="76">
        <f t="shared" si="9"/>
        <v>21</v>
      </c>
      <c r="B50" s="75" t="s">
        <v>135</v>
      </c>
      <c r="D50" s="75" t="s">
        <v>112</v>
      </c>
      <c r="E50" s="83">
        <f>SUM(E46:E49)</f>
        <v>10.883274340720206</v>
      </c>
      <c r="F50" s="83">
        <f t="shared" ref="F50:G50" si="11">SUM(F46:F49)</f>
        <v>10.903274340720204</v>
      </c>
      <c r="G50" s="83">
        <f t="shared" si="11"/>
        <v>10.271665637421911</v>
      </c>
    </row>
    <row r="51" spans="1:7">
      <c r="A51" s="76">
        <f t="shared" si="9"/>
        <v>22</v>
      </c>
      <c r="B51" s="89" t="s">
        <v>150</v>
      </c>
      <c r="D51" s="75" t="s">
        <v>151</v>
      </c>
      <c r="E51" s="85">
        <f>(365-102-8)/12</f>
        <v>21.25</v>
      </c>
      <c r="F51" s="85">
        <f t="shared" ref="F51:G51" si="12">(365-102-8)/12</f>
        <v>21.25</v>
      </c>
      <c r="G51" s="85">
        <f t="shared" si="12"/>
        <v>21.25</v>
      </c>
    </row>
    <row r="52" spans="1:7">
      <c r="A52" s="76">
        <f t="shared" si="9"/>
        <v>23</v>
      </c>
      <c r="B52" s="75" t="s">
        <v>136</v>
      </c>
      <c r="D52" s="75" t="s">
        <v>113</v>
      </c>
      <c r="E52" s="83">
        <f>E50/E51</f>
        <v>0.51215408662212736</v>
      </c>
      <c r="F52" s="83">
        <f>F50/F51</f>
        <v>0.51309526309271547</v>
      </c>
      <c r="G52" s="83">
        <f>G50/G51</f>
        <v>0.48337250058456055</v>
      </c>
    </row>
    <row r="53" spans="1:7">
      <c r="A53" s="76">
        <f t="shared" si="9"/>
        <v>24</v>
      </c>
      <c r="B53" s="75" t="s">
        <v>137</v>
      </c>
      <c r="D53" s="75" t="s">
        <v>116</v>
      </c>
      <c r="E53" s="86">
        <v>0.8</v>
      </c>
      <c r="F53" s="86">
        <v>0.8</v>
      </c>
      <c r="G53" s="86">
        <v>0.85</v>
      </c>
    </row>
    <row r="54" spans="1:7">
      <c r="A54" s="76">
        <f t="shared" si="9"/>
        <v>25</v>
      </c>
      <c r="B54" s="75" t="s">
        <v>138</v>
      </c>
      <c r="D54" s="75" t="s">
        <v>115</v>
      </c>
      <c r="E54" s="83">
        <f>E52/E53</f>
        <v>0.64019260827765911</v>
      </c>
      <c r="F54" s="83">
        <f t="shared" ref="F54:G54" si="13">F52/F53</f>
        <v>0.64136907886589434</v>
      </c>
      <c r="G54" s="83">
        <f t="shared" si="13"/>
        <v>0.56867353009948296</v>
      </c>
    </row>
    <row r="55" spans="1:7">
      <c r="A55" s="76">
        <f t="shared" si="9"/>
        <v>26</v>
      </c>
      <c r="B55" s="90" t="s">
        <v>139</v>
      </c>
      <c r="D55" s="75" t="s">
        <v>114</v>
      </c>
      <c r="E55" s="83"/>
      <c r="F55" s="102">
        <f>'Loss Adjustment'!$C$12/'Loss Adjustment'!$C$11</f>
        <v>0.97521479301763747</v>
      </c>
    </row>
    <row r="56" spans="1:7">
      <c r="A56" s="76">
        <f t="shared" si="9"/>
        <v>27</v>
      </c>
      <c r="B56" s="75" t="s">
        <v>140</v>
      </c>
      <c r="D56" s="77" t="s">
        <v>115</v>
      </c>
      <c r="E56" s="87">
        <f>E54</f>
        <v>0.64019260827765911</v>
      </c>
      <c r="F56" s="87">
        <f>F54*F55</f>
        <v>0.62547261349411598</v>
      </c>
      <c r="G56" s="87">
        <f>G54</f>
        <v>0.56867353009948296</v>
      </c>
    </row>
    <row r="57" spans="1:7">
      <c r="A57" s="76"/>
    </row>
    <row r="58" spans="1:7">
      <c r="A58" s="76"/>
      <c r="D58" s="43" t="s">
        <v>63</v>
      </c>
      <c r="E58" s="88"/>
      <c r="F58" s="88"/>
      <c r="G58" s="88"/>
    </row>
    <row r="59" spans="1:7">
      <c r="A59" s="76">
        <v>28</v>
      </c>
      <c r="B59" s="75" t="s">
        <v>157</v>
      </c>
      <c r="D59" s="75" t="s">
        <v>117</v>
      </c>
      <c r="E59" s="83">
        <v>4.71</v>
      </c>
      <c r="F59" s="83">
        <v>4.71</v>
      </c>
      <c r="G59" s="83">
        <v>2.19</v>
      </c>
    </row>
    <row r="60" spans="1:7">
      <c r="A60" s="76">
        <f t="shared" ref="A60:A69" si="14">A59+1</f>
        <v>29</v>
      </c>
      <c r="B60" s="75" t="s">
        <v>157</v>
      </c>
      <c r="D60" s="75" t="s">
        <v>118</v>
      </c>
      <c r="E60" s="83">
        <v>11.08</v>
      </c>
      <c r="F60" s="83">
        <v>11.08</v>
      </c>
      <c r="G60" s="83">
        <v>9.32</v>
      </c>
    </row>
    <row r="61" spans="1:7">
      <c r="A61" s="76">
        <f t="shared" si="14"/>
        <v>30</v>
      </c>
      <c r="B61" s="75" t="s">
        <v>128</v>
      </c>
      <c r="D61" s="75" t="s">
        <v>104</v>
      </c>
      <c r="E61" s="83"/>
      <c r="F61" s="83">
        <v>-1.1200000000000001</v>
      </c>
      <c r="G61" s="83"/>
    </row>
    <row r="62" spans="1:7">
      <c r="A62" s="76">
        <f t="shared" si="14"/>
        <v>31</v>
      </c>
      <c r="B62" s="75" t="s">
        <v>134</v>
      </c>
      <c r="D62" s="75" t="s">
        <v>111</v>
      </c>
      <c r="E62" s="83">
        <f>-(E30+E41)</f>
        <v>-9.2267256592797935</v>
      </c>
      <c r="F62" s="83">
        <f t="shared" ref="F62:G62" si="15">-(F30+F41)</f>
        <v>-8.0867256592797947</v>
      </c>
      <c r="G62" s="83">
        <f t="shared" si="15"/>
        <v>-5.6683343625780873</v>
      </c>
    </row>
    <row r="63" spans="1:7">
      <c r="A63" s="76">
        <f t="shared" si="14"/>
        <v>32</v>
      </c>
      <c r="B63" s="75" t="s">
        <v>141</v>
      </c>
      <c r="D63" s="75" t="s">
        <v>112</v>
      </c>
      <c r="E63" s="83">
        <f>SUM(E59:E62)</f>
        <v>6.5632743407202057</v>
      </c>
      <c r="F63" s="83">
        <f t="shared" ref="F63:G63" si="16">SUM(F59:F62)</f>
        <v>6.5832743407202035</v>
      </c>
      <c r="G63" s="83">
        <f t="shared" si="16"/>
        <v>5.8416656374219125</v>
      </c>
    </row>
    <row r="64" spans="1:7">
      <c r="A64" s="76">
        <f t="shared" si="14"/>
        <v>33</v>
      </c>
      <c r="B64" s="89" t="s">
        <v>150</v>
      </c>
      <c r="D64" s="75" t="s">
        <v>151</v>
      </c>
      <c r="E64" s="85">
        <f>(365-102-8)/12</f>
        <v>21.25</v>
      </c>
      <c r="F64" s="85">
        <f t="shared" ref="F64:G64" si="17">(365-102-8)/12</f>
        <v>21.25</v>
      </c>
      <c r="G64" s="85">
        <f t="shared" si="17"/>
        <v>21.25</v>
      </c>
    </row>
    <row r="65" spans="1:7">
      <c r="A65" s="76">
        <f t="shared" si="14"/>
        <v>34</v>
      </c>
      <c r="B65" s="75" t="s">
        <v>142</v>
      </c>
      <c r="D65" s="75" t="s">
        <v>113</v>
      </c>
      <c r="E65" s="83">
        <f>E63/E64</f>
        <v>0.30885996897506851</v>
      </c>
      <c r="F65" s="83">
        <f>F63/F64</f>
        <v>0.30980114544565662</v>
      </c>
      <c r="G65" s="83">
        <f>G63/G64</f>
        <v>0.27490191234926648</v>
      </c>
    </row>
    <row r="66" spans="1:7">
      <c r="A66" s="76">
        <f t="shared" si="14"/>
        <v>35</v>
      </c>
      <c r="B66" s="75" t="s">
        <v>137</v>
      </c>
      <c r="D66" s="75" t="s">
        <v>116</v>
      </c>
      <c r="E66" s="86">
        <v>0.8</v>
      </c>
      <c r="F66" s="86">
        <v>0.8</v>
      </c>
      <c r="G66" s="86">
        <v>0.85</v>
      </c>
    </row>
    <row r="67" spans="1:7">
      <c r="A67" s="76">
        <f t="shared" si="14"/>
        <v>36</v>
      </c>
      <c r="B67" s="75" t="s">
        <v>143</v>
      </c>
      <c r="D67" s="75" t="s">
        <v>115</v>
      </c>
      <c r="E67" s="83">
        <f>E65/E66</f>
        <v>0.38607496121883561</v>
      </c>
      <c r="F67" s="83">
        <f t="shared" ref="F67:G67" si="18">F65/F66</f>
        <v>0.38725143180707078</v>
      </c>
      <c r="G67" s="83">
        <f t="shared" si="18"/>
        <v>0.32341401452854879</v>
      </c>
    </row>
    <row r="68" spans="1:7">
      <c r="A68" s="76">
        <f t="shared" si="14"/>
        <v>37</v>
      </c>
      <c r="B68" s="90" t="s">
        <v>139</v>
      </c>
      <c r="D68" s="75" t="s">
        <v>114</v>
      </c>
      <c r="E68" s="83"/>
      <c r="F68" s="102">
        <f>'Loss Adjustment'!$C$12/'Loss Adjustment'!$C$11</f>
        <v>0.97521479301763747</v>
      </c>
    </row>
    <row r="69" spans="1:7">
      <c r="A69" s="76">
        <f t="shared" si="14"/>
        <v>38</v>
      </c>
      <c r="B69" s="75" t="s">
        <v>144</v>
      </c>
      <c r="D69" s="77" t="s">
        <v>115</v>
      </c>
      <c r="E69" s="87">
        <f>E67</f>
        <v>0.38607496121883561</v>
      </c>
      <c r="F69" s="87">
        <f>F67*F68</f>
        <v>0.37765332491551629</v>
      </c>
      <c r="G69" s="87">
        <f>G67</f>
        <v>0.32341401452854879</v>
      </c>
    </row>
    <row r="70" spans="1:7">
      <c r="A70" s="76"/>
    </row>
    <row r="71" spans="1:7">
      <c r="A71" s="76"/>
    </row>
    <row r="72" spans="1:7">
      <c r="A72" s="76"/>
    </row>
    <row r="73" spans="1:7">
      <c r="A73" s="76"/>
    </row>
    <row r="74" spans="1:7">
      <c r="A74" s="76"/>
    </row>
    <row r="75" spans="1:7">
      <c r="A75" s="76"/>
    </row>
    <row r="76" spans="1:7">
      <c r="A76" s="76"/>
    </row>
    <row r="77" spans="1:7">
      <c r="A77" s="76"/>
    </row>
  </sheetData>
  <mergeCells count="5">
    <mergeCell ref="E19:G19"/>
    <mergeCell ref="E32:G32"/>
    <mergeCell ref="E43:G43"/>
    <mergeCell ref="A17:G17"/>
    <mergeCell ref="A1:G1"/>
  </mergeCells>
  <pageMargins left="0.7" right="0.7" top="0.75" bottom="0.75" header="0.3" footer="0.3"/>
  <pageSetup scale="74" fitToHeight="0" orientation="portrait" r:id="rId1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topLeftCell="A64" workbookViewId="0">
      <selection activeCell="B48" sqref="B48"/>
    </sheetView>
    <sheetView workbookViewId="1">
      <selection activeCell="F41" sqref="F41"/>
    </sheetView>
  </sheetViews>
  <sheetFormatPr defaultRowHeight="15.75"/>
  <cols>
    <col min="1" max="1" width="9.140625" style="75"/>
    <col min="2" max="2" width="22.28515625" style="75" customWidth="1"/>
    <col min="3" max="3" width="3.42578125" style="75" customWidth="1"/>
    <col min="4" max="4" width="43" style="75" customWidth="1"/>
    <col min="5" max="7" width="15.7109375" style="75" customWidth="1"/>
    <col min="8" max="16384" width="9.140625" style="75"/>
  </cols>
  <sheetData>
    <row r="1" spans="1:7">
      <c r="A1" s="146" t="s">
        <v>88</v>
      </c>
      <c r="B1" s="146"/>
      <c r="C1" s="146"/>
      <c r="D1" s="146"/>
      <c r="E1" s="146"/>
      <c r="F1" s="146"/>
      <c r="G1" s="146"/>
    </row>
    <row r="3" spans="1:7">
      <c r="E3" s="76" t="s">
        <v>29</v>
      </c>
    </row>
    <row r="4" spans="1:7">
      <c r="A4" s="76" t="s">
        <v>121</v>
      </c>
      <c r="E4" s="94" t="s">
        <v>90</v>
      </c>
      <c r="F4" s="76" t="s">
        <v>91</v>
      </c>
    </row>
    <row r="5" spans="1:7">
      <c r="A5" s="76"/>
      <c r="C5" s="1" t="s">
        <v>89</v>
      </c>
      <c r="D5" s="43"/>
      <c r="E5" s="94"/>
    </row>
    <row r="6" spans="1:7">
      <c r="A6" s="76">
        <v>1</v>
      </c>
      <c r="B6" s="75" t="s">
        <v>145</v>
      </c>
      <c r="C6" s="43"/>
      <c r="D6" s="43" t="s">
        <v>60</v>
      </c>
      <c r="E6" s="45">
        <v>133</v>
      </c>
      <c r="F6" s="75" t="s">
        <v>92</v>
      </c>
    </row>
    <row r="7" spans="1:7">
      <c r="A7" s="76">
        <v>2</v>
      </c>
      <c r="B7" s="75" t="s">
        <v>145</v>
      </c>
      <c r="C7" s="43"/>
      <c r="D7" s="43" t="s">
        <v>61</v>
      </c>
      <c r="E7" s="45">
        <v>605</v>
      </c>
      <c r="F7" s="75" t="s">
        <v>92</v>
      </c>
    </row>
    <row r="8" spans="1:7">
      <c r="A8" s="76">
        <v>3</v>
      </c>
      <c r="B8" s="75" t="s">
        <v>145</v>
      </c>
      <c r="C8" s="44"/>
      <c r="D8" s="43" t="s">
        <v>2</v>
      </c>
      <c r="E8" s="45">
        <v>678</v>
      </c>
      <c r="F8" s="75" t="s">
        <v>92</v>
      </c>
    </row>
    <row r="9" spans="1:7">
      <c r="A9" s="76"/>
    </row>
    <row r="10" spans="1:7">
      <c r="A10" s="76"/>
      <c r="C10" s="77" t="s">
        <v>82</v>
      </c>
    </row>
    <row r="11" spans="1:7">
      <c r="A11" s="76"/>
      <c r="D11" s="43" t="s">
        <v>83</v>
      </c>
      <c r="E11" s="43"/>
    </row>
    <row r="12" spans="1:7">
      <c r="A12" s="76">
        <v>4</v>
      </c>
      <c r="B12" s="75" t="s">
        <v>146</v>
      </c>
      <c r="D12" s="43" t="s">
        <v>84</v>
      </c>
      <c r="E12" s="43">
        <v>6</v>
      </c>
    </row>
    <row r="13" spans="1:7">
      <c r="A13" s="76">
        <v>5</v>
      </c>
      <c r="B13" s="75" t="s">
        <v>147</v>
      </c>
      <c r="D13" s="43" t="s">
        <v>85</v>
      </c>
      <c r="E13" s="2">
        <v>74.73</v>
      </c>
    </row>
    <row r="14" spans="1:7" ht="16.5" thickBot="1">
      <c r="A14" s="76">
        <v>6</v>
      </c>
      <c r="B14" s="75" t="s">
        <v>148</v>
      </c>
      <c r="D14" s="46" t="s">
        <v>86</v>
      </c>
      <c r="E14" s="74">
        <f>E12*E13</f>
        <v>448.38</v>
      </c>
    </row>
    <row r="15" spans="1:7" ht="17.25" thickTop="1" thickBot="1">
      <c r="A15" s="76">
        <v>7</v>
      </c>
      <c r="D15" s="43" t="s">
        <v>87</v>
      </c>
      <c r="E15" s="74">
        <v>450</v>
      </c>
    </row>
    <row r="16" spans="1:7" ht="16.5" thickTop="1"/>
    <row r="17" spans="1:7">
      <c r="A17" s="146" t="s">
        <v>149</v>
      </c>
      <c r="B17" s="146"/>
      <c r="C17" s="146"/>
      <c r="D17" s="146"/>
      <c r="E17" s="146"/>
      <c r="F17" s="146"/>
      <c r="G17" s="146"/>
    </row>
    <row r="18" spans="1:7">
      <c r="A18" s="76" t="s">
        <v>121</v>
      </c>
      <c r="B18" s="76" t="s">
        <v>122</v>
      </c>
    </row>
    <row r="19" spans="1:7" ht="18.75" customHeight="1">
      <c r="A19" s="76"/>
      <c r="C19" s="1" t="s">
        <v>93</v>
      </c>
      <c r="D19" s="43"/>
      <c r="E19" s="145" t="s">
        <v>97</v>
      </c>
      <c r="F19" s="145"/>
      <c r="G19" s="145"/>
    </row>
    <row r="20" spans="1:7">
      <c r="A20" s="76"/>
      <c r="C20" s="43"/>
      <c r="D20" s="43"/>
      <c r="E20" s="94" t="s">
        <v>94</v>
      </c>
      <c r="F20" s="94" t="s">
        <v>95</v>
      </c>
      <c r="G20" s="94" t="s">
        <v>96</v>
      </c>
    </row>
    <row r="21" spans="1:7">
      <c r="A21" s="76">
        <v>1</v>
      </c>
      <c r="B21" s="75" t="s">
        <v>81</v>
      </c>
      <c r="C21" s="43"/>
      <c r="D21" s="43" t="s">
        <v>98</v>
      </c>
      <c r="E21" s="78">
        <f>COS!F51</f>
        <v>19608805.346824061</v>
      </c>
      <c r="F21" s="78">
        <f>COS!F51</f>
        <v>19608805.346824061</v>
      </c>
      <c r="G21" s="78">
        <f>COS!H51</f>
        <v>39705130.97683619</v>
      </c>
    </row>
    <row r="22" spans="1:7">
      <c r="A22" s="76">
        <v>2</v>
      </c>
      <c r="B22" s="75" t="s">
        <v>81</v>
      </c>
      <c r="C22" s="43"/>
      <c r="D22" s="43" t="s">
        <v>120</v>
      </c>
      <c r="E22" s="78">
        <f>COS!F75+COS!F81+COS!F69</f>
        <v>21204242.27562492</v>
      </c>
      <c r="F22" s="78">
        <f>COS!F75+COS!F81+COS!F69</f>
        <v>21204242.27562492</v>
      </c>
      <c r="G22" s="78"/>
    </row>
    <row r="23" spans="1:7">
      <c r="A23" s="76">
        <v>3</v>
      </c>
      <c r="B23" s="75" t="s">
        <v>123</v>
      </c>
      <c r="D23" s="75" t="s">
        <v>99</v>
      </c>
      <c r="E23" s="78">
        <f>E21+E22</f>
        <v>40813047.622448981</v>
      </c>
      <c r="F23" s="78">
        <f t="shared" ref="F23:G23" si="0">F21+F22</f>
        <v>40813047.622448981</v>
      </c>
      <c r="G23" s="78">
        <f t="shared" si="0"/>
        <v>39705130.97683619</v>
      </c>
    </row>
    <row r="24" spans="1:7">
      <c r="A24" s="76">
        <v>4</v>
      </c>
      <c r="B24" s="75" t="s">
        <v>124</v>
      </c>
      <c r="D24" s="75" t="s">
        <v>101</v>
      </c>
      <c r="E24" s="81">
        <f>COS!$D$111</f>
        <v>0.98875074360884341</v>
      </c>
      <c r="F24" s="81">
        <f>COS!$D$111</f>
        <v>0.98875074360884341</v>
      </c>
      <c r="G24" s="81">
        <f>COS!$D$111</f>
        <v>0.98875074360884341</v>
      </c>
    </row>
    <row r="25" spans="1:7">
      <c r="A25" s="76">
        <v>5</v>
      </c>
      <c r="B25" s="75" t="s">
        <v>125</v>
      </c>
      <c r="D25" s="75" t="s">
        <v>102</v>
      </c>
      <c r="E25" s="78">
        <f>E23*E24</f>
        <v>40353931.185639568</v>
      </c>
      <c r="F25" s="78">
        <f t="shared" ref="F25:G25" si="1">F23*F24</f>
        <v>40353931.185639568</v>
      </c>
      <c r="G25" s="78">
        <f t="shared" si="1"/>
        <v>39258477.778433308</v>
      </c>
    </row>
    <row r="26" spans="1:7">
      <c r="A26" s="76"/>
    </row>
    <row r="27" spans="1:7">
      <c r="A27" s="76">
        <v>6</v>
      </c>
      <c r="B27" s="75" t="s">
        <v>126</v>
      </c>
      <c r="D27" s="75" t="s">
        <v>100</v>
      </c>
      <c r="E27" s="79">
        <v>5010201</v>
      </c>
      <c r="F27" s="79">
        <v>5010201</v>
      </c>
      <c r="G27" s="79">
        <v>9053509</v>
      </c>
    </row>
    <row r="28" spans="1:7">
      <c r="A28" s="76">
        <f t="shared" ref="A28:A30" si="2">A27+1</f>
        <v>7</v>
      </c>
      <c r="B28" s="75" t="s">
        <v>127</v>
      </c>
      <c r="D28" s="75" t="s">
        <v>103</v>
      </c>
      <c r="E28" s="82">
        <f>E25/E27</f>
        <v>8.0543537446181439</v>
      </c>
      <c r="F28" s="82">
        <f t="shared" ref="F28:G28" si="3">F25/F27</f>
        <v>8.0543537446181439</v>
      </c>
      <c r="G28" s="82">
        <f t="shared" si="3"/>
        <v>4.3362720220892594</v>
      </c>
    </row>
    <row r="29" spans="1:7">
      <c r="A29" s="76">
        <f t="shared" si="2"/>
        <v>8</v>
      </c>
      <c r="B29" s="75" t="s">
        <v>128</v>
      </c>
      <c r="D29" s="75" t="s">
        <v>104</v>
      </c>
      <c r="E29" s="83"/>
      <c r="F29" s="83">
        <v>-1.1399999999999999</v>
      </c>
    </row>
    <row r="30" spans="1:7">
      <c r="A30" s="76">
        <f t="shared" si="2"/>
        <v>9</v>
      </c>
      <c r="B30" s="75" t="s">
        <v>129</v>
      </c>
      <c r="D30" s="77" t="s">
        <v>105</v>
      </c>
      <c r="E30" s="84">
        <f>E28+E29</f>
        <v>8.0543537446181439</v>
      </c>
      <c r="F30" s="84">
        <f t="shared" ref="F30:G30" si="4">F28+F29</f>
        <v>6.9143537446181442</v>
      </c>
      <c r="G30" s="84">
        <f t="shared" si="4"/>
        <v>4.3362720220892594</v>
      </c>
    </row>
    <row r="31" spans="1:7">
      <c r="A31" s="76"/>
      <c r="E31" s="84"/>
      <c r="F31" s="84"/>
      <c r="G31" s="84"/>
    </row>
    <row r="32" spans="1:7">
      <c r="A32" s="76"/>
      <c r="E32" s="145" t="s">
        <v>97</v>
      </c>
      <c r="F32" s="145"/>
      <c r="G32" s="145"/>
    </row>
    <row r="33" spans="1:7" ht="18.75" customHeight="1">
      <c r="A33" s="76"/>
      <c r="C33" s="1" t="s">
        <v>106</v>
      </c>
      <c r="E33" s="94" t="s">
        <v>94</v>
      </c>
      <c r="F33" s="94" t="s">
        <v>95</v>
      </c>
      <c r="G33" s="94" t="s">
        <v>96</v>
      </c>
    </row>
    <row r="34" spans="1:7">
      <c r="A34" s="76">
        <v>10</v>
      </c>
      <c r="B34" s="75" t="s">
        <v>81</v>
      </c>
      <c r="D34" s="75" t="s">
        <v>107</v>
      </c>
      <c r="E34" s="78">
        <f>COS!F33</f>
        <v>49295394.591878578</v>
      </c>
      <c r="F34" s="78">
        <f>COS!F33</f>
        <v>49295394.591878578</v>
      </c>
      <c r="G34" s="78">
        <f>COS!H33</f>
        <v>97817764.37672919</v>
      </c>
    </row>
    <row r="35" spans="1:7">
      <c r="A35" s="76">
        <f>A34+1</f>
        <v>11</v>
      </c>
      <c r="B35" s="75" t="s">
        <v>130</v>
      </c>
      <c r="D35" s="75" t="s">
        <v>108</v>
      </c>
      <c r="E35" s="80">
        <v>0.13</v>
      </c>
      <c r="F35" s="80">
        <v>0.13</v>
      </c>
      <c r="G35" s="80">
        <v>0.13</v>
      </c>
    </row>
    <row r="36" spans="1:7">
      <c r="A36" s="76">
        <f t="shared" ref="A36:A41" si="5">A35+1</f>
        <v>12</v>
      </c>
      <c r="B36" s="75" t="s">
        <v>131</v>
      </c>
      <c r="D36" s="75" t="s">
        <v>99</v>
      </c>
      <c r="E36" s="78">
        <f>E34*E35</f>
        <v>6408401.296944215</v>
      </c>
      <c r="F36" s="78">
        <f t="shared" ref="F36:G36" si="6">F34*F35</f>
        <v>6408401.296944215</v>
      </c>
      <c r="G36" s="78">
        <f t="shared" si="6"/>
        <v>12716309.368974796</v>
      </c>
    </row>
    <row r="37" spans="1:7">
      <c r="A37" s="76">
        <f t="shared" si="5"/>
        <v>13</v>
      </c>
      <c r="B37" s="75" t="s">
        <v>124</v>
      </c>
      <c r="D37" s="75" t="s">
        <v>101</v>
      </c>
      <c r="E37" s="81">
        <f>COS!$D$111</f>
        <v>0.98875074360884341</v>
      </c>
      <c r="F37" s="81">
        <f>COS!$D$111</f>
        <v>0.98875074360884341</v>
      </c>
      <c r="G37" s="81">
        <f>COS!$D$111</f>
        <v>0.98875074360884341</v>
      </c>
    </row>
    <row r="38" spans="1:7">
      <c r="A38" s="76">
        <f t="shared" si="5"/>
        <v>14</v>
      </c>
      <c r="B38" s="75" t="s">
        <v>132</v>
      </c>
      <c r="D38" s="75" t="s">
        <v>102</v>
      </c>
      <c r="E38" s="78">
        <f>E36*E37</f>
        <v>6336311.5476974687</v>
      </c>
      <c r="F38" s="78">
        <f t="shared" ref="F38:G38" si="7">F36*F37</f>
        <v>6336311.5476974687</v>
      </c>
      <c r="G38" s="78">
        <f t="shared" si="7"/>
        <v>12573260.344533931</v>
      </c>
    </row>
    <row r="39" spans="1:7">
      <c r="A39" s="76"/>
    </row>
    <row r="40" spans="1:7">
      <c r="A40" s="76">
        <v>15</v>
      </c>
      <c r="B40" s="75" t="s">
        <v>126</v>
      </c>
      <c r="D40" s="75" t="s">
        <v>100</v>
      </c>
      <c r="E40" s="79">
        <v>5010201</v>
      </c>
      <c r="F40" s="79">
        <v>5010201</v>
      </c>
      <c r="G40" s="79">
        <v>9053509</v>
      </c>
    </row>
    <row r="41" spans="1:7">
      <c r="A41" s="76">
        <f t="shared" si="5"/>
        <v>16</v>
      </c>
      <c r="B41" s="75" t="s">
        <v>133</v>
      </c>
      <c r="D41" s="77" t="s">
        <v>109</v>
      </c>
      <c r="E41" s="84">
        <f>E38/E40</f>
        <v>1.264682105108651</v>
      </c>
      <c r="F41" s="84">
        <f t="shared" ref="F41:G41" si="8">F38/F40</f>
        <v>1.264682105108651</v>
      </c>
      <c r="G41" s="84">
        <f t="shared" si="8"/>
        <v>1.3887720600414637</v>
      </c>
    </row>
    <row r="42" spans="1:7">
      <c r="A42" s="76"/>
    </row>
    <row r="43" spans="1:7">
      <c r="A43" s="76"/>
      <c r="E43" s="145" t="s">
        <v>97</v>
      </c>
      <c r="F43" s="145"/>
      <c r="G43" s="145"/>
    </row>
    <row r="44" spans="1:7">
      <c r="A44" s="76"/>
      <c r="C44" s="1" t="s">
        <v>110</v>
      </c>
      <c r="E44" s="94" t="s">
        <v>94</v>
      </c>
      <c r="F44" s="94" t="s">
        <v>95</v>
      </c>
      <c r="G44" s="94" t="s">
        <v>96</v>
      </c>
    </row>
    <row r="45" spans="1:7">
      <c r="A45" s="76"/>
      <c r="D45" s="43" t="s">
        <v>62</v>
      </c>
      <c r="E45" s="94"/>
      <c r="F45" s="94"/>
      <c r="G45" s="94"/>
    </row>
    <row r="46" spans="1:7">
      <c r="A46" s="76">
        <v>17</v>
      </c>
      <c r="B46" s="75" t="s">
        <v>157</v>
      </c>
      <c r="D46" s="75" t="s">
        <v>117</v>
      </c>
      <c r="E46" s="83">
        <v>4.76</v>
      </c>
      <c r="F46" s="83">
        <v>4.76</v>
      </c>
      <c r="G46" s="83">
        <v>2.2200000000000002</v>
      </c>
    </row>
    <row r="47" spans="1:7">
      <c r="A47" s="76">
        <f t="shared" ref="A47:A56" si="9">A46+1</f>
        <v>18</v>
      </c>
      <c r="B47" s="75" t="s">
        <v>157</v>
      </c>
      <c r="D47" s="75" t="s">
        <v>119</v>
      </c>
      <c r="E47" s="83">
        <v>15.56</v>
      </c>
      <c r="F47" s="83">
        <v>15.56</v>
      </c>
      <c r="G47" s="83">
        <v>13.96</v>
      </c>
    </row>
    <row r="48" spans="1:7">
      <c r="A48" s="76">
        <f t="shared" si="9"/>
        <v>19</v>
      </c>
      <c r="B48" s="75" t="s">
        <v>128</v>
      </c>
      <c r="D48" s="75" t="s">
        <v>104</v>
      </c>
      <c r="E48" s="83"/>
      <c r="F48" s="83">
        <v>-1.1299999999999999</v>
      </c>
      <c r="G48" s="83"/>
    </row>
    <row r="49" spans="1:7">
      <c r="A49" s="76">
        <f t="shared" si="9"/>
        <v>20</v>
      </c>
      <c r="B49" s="75" t="s">
        <v>134</v>
      </c>
      <c r="D49" s="75" t="s">
        <v>111</v>
      </c>
      <c r="E49" s="83">
        <f>-(E30+E41)</f>
        <v>-9.3190358497267951</v>
      </c>
      <c r="F49" s="83">
        <f t="shared" ref="F49:G49" si="10">-(F30+F41)</f>
        <v>-8.1790358497267945</v>
      </c>
      <c r="G49" s="83">
        <f t="shared" si="10"/>
        <v>-5.7250440821307231</v>
      </c>
    </row>
    <row r="50" spans="1:7">
      <c r="A50" s="76">
        <f t="shared" si="9"/>
        <v>21</v>
      </c>
      <c r="B50" s="75" t="s">
        <v>135</v>
      </c>
      <c r="D50" s="75" t="s">
        <v>112</v>
      </c>
      <c r="E50" s="83">
        <f>SUM(E46:E49)</f>
        <v>11.000964150273205</v>
      </c>
      <c r="F50" s="83">
        <f t="shared" ref="F50:G50" si="11">SUM(F46:F49)</f>
        <v>11.010964150273207</v>
      </c>
      <c r="G50" s="83">
        <f t="shared" si="11"/>
        <v>10.454955917869277</v>
      </c>
    </row>
    <row r="51" spans="1:7">
      <c r="A51" s="76">
        <f t="shared" si="9"/>
        <v>22</v>
      </c>
      <c r="B51" s="89" t="s">
        <v>150</v>
      </c>
      <c r="D51" s="75" t="s">
        <v>151</v>
      </c>
      <c r="E51" s="85">
        <f>(365-102-8)/12</f>
        <v>21.25</v>
      </c>
      <c r="F51" s="85">
        <f t="shared" ref="F51:G51" si="12">(365-102-8)/12</f>
        <v>21.25</v>
      </c>
      <c r="G51" s="85">
        <f t="shared" si="12"/>
        <v>21.25</v>
      </c>
    </row>
    <row r="52" spans="1:7">
      <c r="A52" s="76">
        <f t="shared" si="9"/>
        <v>23</v>
      </c>
      <c r="B52" s="75" t="s">
        <v>136</v>
      </c>
      <c r="D52" s="75" t="s">
        <v>113</v>
      </c>
      <c r="E52" s="83">
        <f>E50/E51</f>
        <v>0.51769243060109205</v>
      </c>
      <c r="F52" s="83">
        <f>F50/F51</f>
        <v>0.51816301883638616</v>
      </c>
      <c r="G52" s="83">
        <f>G50/G51</f>
        <v>0.49199792554678951</v>
      </c>
    </row>
    <row r="53" spans="1:7">
      <c r="A53" s="76">
        <f t="shared" si="9"/>
        <v>24</v>
      </c>
      <c r="B53" s="75" t="s">
        <v>137</v>
      </c>
      <c r="D53" s="75" t="s">
        <v>116</v>
      </c>
      <c r="E53" s="86">
        <v>0.8</v>
      </c>
      <c r="F53" s="86">
        <v>0.8</v>
      </c>
      <c r="G53" s="86">
        <v>0.85</v>
      </c>
    </row>
    <row r="54" spans="1:7">
      <c r="A54" s="76">
        <f t="shared" si="9"/>
        <v>25</v>
      </c>
      <c r="B54" s="75" t="s">
        <v>138</v>
      </c>
      <c r="D54" s="75" t="s">
        <v>115</v>
      </c>
      <c r="E54" s="83">
        <f>E52/E53</f>
        <v>0.64711553825136503</v>
      </c>
      <c r="F54" s="83">
        <f t="shared" ref="F54:G54" si="13">F52/F53</f>
        <v>0.6477037735454827</v>
      </c>
      <c r="G54" s="83">
        <f t="shared" si="13"/>
        <v>0.57882108887857586</v>
      </c>
    </row>
    <row r="55" spans="1:7">
      <c r="A55" s="76">
        <f t="shared" si="9"/>
        <v>26</v>
      </c>
      <c r="B55" s="90" t="s">
        <v>139</v>
      </c>
      <c r="D55" s="75" t="s">
        <v>114</v>
      </c>
      <c r="E55" s="83"/>
      <c r="F55" s="86">
        <f>1.07377/1.10106</f>
        <v>0.97521479301763747</v>
      </c>
    </row>
    <row r="56" spans="1:7">
      <c r="A56" s="76">
        <f t="shared" si="9"/>
        <v>27</v>
      </c>
      <c r="B56" s="75" t="s">
        <v>140</v>
      </c>
      <c r="D56" s="77" t="s">
        <v>115</v>
      </c>
      <c r="E56" s="87">
        <f>E54</f>
        <v>0.64711553825136503</v>
      </c>
      <c r="F56" s="87">
        <f>F54*F55</f>
        <v>0.63165030145490064</v>
      </c>
      <c r="G56" s="87">
        <f>G54</f>
        <v>0.57882108887857586</v>
      </c>
    </row>
    <row r="57" spans="1:7">
      <c r="A57" s="76"/>
    </row>
    <row r="58" spans="1:7">
      <c r="A58" s="76"/>
      <c r="D58" s="43" t="s">
        <v>63</v>
      </c>
      <c r="E58" s="94"/>
      <c r="F58" s="94"/>
      <c r="G58" s="94"/>
    </row>
    <row r="59" spans="1:7">
      <c r="A59" s="76">
        <v>28</v>
      </c>
      <c r="B59" s="75" t="s">
        <v>157</v>
      </c>
      <c r="D59" s="75" t="s">
        <v>117</v>
      </c>
      <c r="E59" s="83">
        <v>4.76</v>
      </c>
      <c r="F59" s="83">
        <v>4.76</v>
      </c>
      <c r="G59" s="83">
        <v>2.2200000000000002</v>
      </c>
    </row>
    <row r="60" spans="1:7">
      <c r="A60" s="76">
        <f t="shared" ref="A60:A69" si="14">A59+1</f>
        <v>29</v>
      </c>
      <c r="B60" s="75" t="s">
        <v>157</v>
      </c>
      <c r="D60" s="75" t="s">
        <v>118</v>
      </c>
      <c r="E60" s="83">
        <v>11.19</v>
      </c>
      <c r="F60" s="83">
        <v>11.19</v>
      </c>
      <c r="G60" s="83">
        <v>9.4700000000000006</v>
      </c>
    </row>
    <row r="61" spans="1:7">
      <c r="A61" s="76">
        <f t="shared" si="14"/>
        <v>30</v>
      </c>
      <c r="B61" s="75" t="s">
        <v>128</v>
      </c>
      <c r="D61" s="75" t="s">
        <v>104</v>
      </c>
      <c r="E61" s="83"/>
      <c r="F61" s="83">
        <v>-1.1299999999999999</v>
      </c>
      <c r="G61" s="83"/>
    </row>
    <row r="62" spans="1:7">
      <c r="A62" s="76">
        <f t="shared" si="14"/>
        <v>31</v>
      </c>
      <c r="B62" s="75" t="s">
        <v>134</v>
      </c>
      <c r="D62" s="75" t="s">
        <v>111</v>
      </c>
      <c r="E62" s="83">
        <f>-(E30+E41)</f>
        <v>-9.3190358497267951</v>
      </c>
      <c r="F62" s="83">
        <f t="shared" ref="F62:G62" si="15">-(F30+F41)</f>
        <v>-8.1790358497267945</v>
      </c>
      <c r="G62" s="83">
        <f t="shared" si="15"/>
        <v>-5.7250440821307231</v>
      </c>
    </row>
    <row r="63" spans="1:7">
      <c r="A63" s="76">
        <f t="shared" si="14"/>
        <v>32</v>
      </c>
      <c r="B63" s="75" t="s">
        <v>141</v>
      </c>
      <c r="D63" s="75" t="s">
        <v>112</v>
      </c>
      <c r="E63" s="83">
        <f>SUM(E59:E62)</f>
        <v>6.6309641502732042</v>
      </c>
      <c r="F63" s="83">
        <f t="shared" ref="F63:G63" si="16">SUM(F59:F62)</f>
        <v>6.6409641502732057</v>
      </c>
      <c r="G63" s="83">
        <f t="shared" si="16"/>
        <v>5.9649559178692781</v>
      </c>
    </row>
    <row r="64" spans="1:7">
      <c r="A64" s="76">
        <f t="shared" si="14"/>
        <v>33</v>
      </c>
      <c r="B64" s="89" t="s">
        <v>150</v>
      </c>
      <c r="D64" s="75" t="s">
        <v>151</v>
      </c>
      <c r="E64" s="85">
        <f>(365-102-8)/12</f>
        <v>21.25</v>
      </c>
      <c r="F64" s="85">
        <f t="shared" ref="F64:G64" si="17">(365-102-8)/12</f>
        <v>21.25</v>
      </c>
      <c r="G64" s="85">
        <f t="shared" si="17"/>
        <v>21.25</v>
      </c>
    </row>
    <row r="65" spans="1:7">
      <c r="A65" s="76">
        <f t="shared" si="14"/>
        <v>34</v>
      </c>
      <c r="B65" s="75" t="s">
        <v>142</v>
      </c>
      <c r="D65" s="75" t="s">
        <v>113</v>
      </c>
      <c r="E65" s="83">
        <f>E63/E64</f>
        <v>0.31204537177756253</v>
      </c>
      <c r="F65" s="83">
        <f>F63/F64</f>
        <v>0.31251596001285675</v>
      </c>
      <c r="G65" s="83">
        <f>G63/G64</f>
        <v>0.28070380789973076</v>
      </c>
    </row>
    <row r="66" spans="1:7">
      <c r="A66" s="76">
        <f t="shared" si="14"/>
        <v>35</v>
      </c>
      <c r="B66" s="75" t="s">
        <v>137</v>
      </c>
      <c r="D66" s="75" t="s">
        <v>116</v>
      </c>
      <c r="E66" s="86">
        <v>0.8</v>
      </c>
      <c r="F66" s="86">
        <v>0.8</v>
      </c>
      <c r="G66" s="86">
        <v>0.85</v>
      </c>
    </row>
    <row r="67" spans="1:7">
      <c r="A67" s="76">
        <f t="shared" si="14"/>
        <v>36</v>
      </c>
      <c r="B67" s="75" t="s">
        <v>143</v>
      </c>
      <c r="D67" s="75" t="s">
        <v>115</v>
      </c>
      <c r="E67" s="83">
        <f>E65/E66</f>
        <v>0.39005671472195313</v>
      </c>
      <c r="F67" s="83">
        <f t="shared" ref="F67:G67" si="18">F65/F66</f>
        <v>0.39064495001607091</v>
      </c>
      <c r="G67" s="83">
        <f t="shared" si="18"/>
        <v>0.33023977399968324</v>
      </c>
    </row>
    <row r="68" spans="1:7">
      <c r="A68" s="76">
        <f t="shared" si="14"/>
        <v>37</v>
      </c>
      <c r="B68" s="90" t="s">
        <v>139</v>
      </c>
      <c r="D68" s="75" t="s">
        <v>114</v>
      </c>
      <c r="E68" s="83"/>
      <c r="F68" s="86">
        <f>1.07377/1.10106</f>
        <v>0.97521479301763747</v>
      </c>
    </row>
    <row r="69" spans="1:7">
      <c r="A69" s="76">
        <f t="shared" si="14"/>
        <v>38</v>
      </c>
      <c r="B69" s="75" t="s">
        <v>144</v>
      </c>
      <c r="D69" s="77" t="s">
        <v>115</v>
      </c>
      <c r="E69" s="87">
        <f>E67</f>
        <v>0.39005671472195313</v>
      </c>
      <c r="F69" s="87">
        <f>F67*F68</f>
        <v>0.38096273407330794</v>
      </c>
      <c r="G69" s="87">
        <f>G67</f>
        <v>0.33023977399968324</v>
      </c>
    </row>
    <row r="70" spans="1:7">
      <c r="A70" s="76"/>
    </row>
    <row r="71" spans="1:7">
      <c r="A71" s="76"/>
    </row>
    <row r="72" spans="1:7">
      <c r="A72" s="76"/>
    </row>
    <row r="73" spans="1:7">
      <c r="A73" s="76"/>
    </row>
    <row r="74" spans="1:7">
      <c r="A74" s="76"/>
    </row>
    <row r="75" spans="1:7">
      <c r="A75" s="76"/>
    </row>
    <row r="76" spans="1:7">
      <c r="A76" s="76"/>
    </row>
    <row r="77" spans="1:7">
      <c r="A77" s="76"/>
    </row>
  </sheetData>
  <mergeCells count="5">
    <mergeCell ref="A1:G1"/>
    <mergeCell ref="A17:G17"/>
    <mergeCell ref="E19:G19"/>
    <mergeCell ref="E32:G32"/>
    <mergeCell ref="E43:G43"/>
  </mergeCells>
  <pageMargins left="0.7" right="0.7" top="0.75" bottom="0.75" header="0.3" footer="0.3"/>
  <pageSetup scale="74" fitToHeight="0" orientation="portrait" r:id="rId1"/>
  <rowBreaks count="1" manualBreakCount="1">
    <brk id="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Y152"/>
  <sheetViews>
    <sheetView workbookViewId="0">
      <selection activeCell="C112" sqref="C112"/>
    </sheetView>
    <sheetView topLeftCell="A88" workbookViewId="1"/>
  </sheetViews>
  <sheetFormatPr defaultRowHeight="12.75"/>
  <cols>
    <col min="1" max="1" width="5.140625" style="5" customWidth="1"/>
    <col min="2" max="2" width="32.28515625" style="5" bestFit="1" customWidth="1"/>
    <col min="3" max="3" width="18.5703125" style="5" bestFit="1" customWidth="1"/>
    <col min="4" max="4" width="17.28515625" style="5" customWidth="1"/>
    <col min="5" max="5" width="16.85546875" style="5" customWidth="1"/>
    <col min="6" max="6" width="17" style="5" customWidth="1"/>
    <col min="7" max="8" width="17.28515625" style="5" customWidth="1"/>
    <col min="9" max="9" width="15.7109375" style="5" customWidth="1"/>
    <col min="10" max="10" width="12.42578125" style="5" customWidth="1"/>
    <col min="11" max="11" width="13.140625" style="5" customWidth="1"/>
    <col min="12" max="12" width="17" style="5" customWidth="1"/>
    <col min="13" max="15" width="15.28515625" style="5" customWidth="1"/>
    <col min="16" max="17" width="15.140625" style="5" customWidth="1"/>
    <col min="18" max="16384" width="9.140625" style="5"/>
  </cols>
  <sheetData>
    <row r="1" spans="1:25">
      <c r="A1" s="3"/>
      <c r="B1" s="4" t="s">
        <v>32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5">
      <c r="A2" s="6"/>
      <c r="B2" s="7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3"/>
      <c r="Q2" s="3"/>
      <c r="R2" s="3"/>
      <c r="S2" s="3"/>
      <c r="T2" s="3"/>
      <c r="U2" s="3"/>
      <c r="V2" s="3"/>
      <c r="W2" s="3"/>
      <c r="X2" s="3"/>
    </row>
    <row r="3" spans="1:25">
      <c r="A3" s="8"/>
      <c r="B3" s="8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3"/>
      <c r="Q3" s="3"/>
      <c r="R3" s="3"/>
      <c r="S3" s="3"/>
      <c r="T3" s="3"/>
      <c r="U3" s="3"/>
      <c r="V3" s="3"/>
      <c r="W3" s="3"/>
      <c r="X3" s="3"/>
    </row>
    <row r="4" spans="1:25">
      <c r="A4" s="8"/>
      <c r="B4" s="8" t="s">
        <v>30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3"/>
      <c r="Q4" s="3"/>
      <c r="R4" s="3"/>
      <c r="S4" s="3"/>
      <c r="T4" s="3"/>
      <c r="U4" s="3"/>
      <c r="V4" s="3"/>
      <c r="W4" s="3"/>
      <c r="X4" s="3"/>
    </row>
    <row r="5" spans="1:25">
      <c r="A5" s="8"/>
      <c r="B5" s="8" t="s">
        <v>33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3"/>
      <c r="Q5" s="3"/>
      <c r="R5" s="3"/>
      <c r="S5" s="3"/>
      <c r="T5" s="3"/>
      <c r="U5" s="3"/>
      <c r="V5" s="3"/>
      <c r="W5" s="3"/>
      <c r="X5" s="3"/>
    </row>
    <row r="6" spans="1:25">
      <c r="A6" s="8"/>
      <c r="B6" s="8" t="s">
        <v>76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3"/>
      <c r="Q6" s="3"/>
      <c r="R6" s="3"/>
      <c r="S6" s="3"/>
      <c r="T6" s="3"/>
      <c r="U6" s="3"/>
      <c r="V6" s="3"/>
      <c r="W6" s="3"/>
      <c r="X6" s="3"/>
    </row>
    <row r="7" spans="1:25">
      <c r="A7" s="8"/>
      <c r="B7" s="9"/>
      <c r="C7" s="10"/>
      <c r="D7" s="10"/>
      <c r="E7" s="10"/>
      <c r="F7" s="11">
        <v>7.7163338949613164E-2</v>
      </c>
      <c r="G7" s="12" t="s">
        <v>34</v>
      </c>
      <c r="K7" s="6"/>
      <c r="L7" s="10"/>
      <c r="M7" s="10"/>
      <c r="N7" s="10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5">
      <c r="A8" s="10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5">
      <c r="A9" s="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5">
      <c r="A10" s="8"/>
      <c r="B10" s="13"/>
      <c r="C10" s="4" t="s">
        <v>35</v>
      </c>
      <c r="D10" s="14"/>
      <c r="E10" s="15" t="s">
        <v>36</v>
      </c>
      <c r="F10" s="15" t="s">
        <v>36</v>
      </c>
      <c r="G10" s="15" t="s">
        <v>37</v>
      </c>
      <c r="H10" s="15" t="s">
        <v>36</v>
      </c>
      <c r="I10" s="14"/>
      <c r="J10" s="15" t="s">
        <v>38</v>
      </c>
      <c r="K10" s="15" t="s">
        <v>39</v>
      </c>
      <c r="L10" s="15" t="s">
        <v>36</v>
      </c>
      <c r="M10" s="15"/>
      <c r="N10" s="15"/>
      <c r="O10" s="16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>
      <c r="A11" s="8"/>
      <c r="B11" s="17"/>
      <c r="C11" s="4" t="s">
        <v>4</v>
      </c>
      <c r="D11" s="15" t="s">
        <v>5</v>
      </c>
      <c r="E11" s="15" t="s">
        <v>40</v>
      </c>
      <c r="F11" s="15" t="s">
        <v>41</v>
      </c>
      <c r="G11" s="15" t="s">
        <v>42</v>
      </c>
      <c r="H11" s="15" t="s">
        <v>43</v>
      </c>
      <c r="I11" s="15" t="s">
        <v>6</v>
      </c>
      <c r="J11" s="15" t="s">
        <v>44</v>
      </c>
      <c r="K11" s="15" t="s">
        <v>42</v>
      </c>
      <c r="L11" s="15" t="s">
        <v>45</v>
      </c>
      <c r="M11" s="15" t="s">
        <v>46</v>
      </c>
      <c r="N11" s="15" t="s">
        <v>46</v>
      </c>
      <c r="O11" s="18" t="s">
        <v>47</v>
      </c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3.5" thickBot="1">
      <c r="A12" s="8"/>
      <c r="B12" s="19" t="s">
        <v>48</v>
      </c>
      <c r="C12" s="19" t="s">
        <v>7</v>
      </c>
      <c r="D12" s="20" t="s">
        <v>31</v>
      </c>
      <c r="E12" s="20" t="s">
        <v>49</v>
      </c>
      <c r="F12" s="20" t="s">
        <v>50</v>
      </c>
      <c r="G12" s="20" t="s">
        <v>51</v>
      </c>
      <c r="H12" s="20" t="s">
        <v>0</v>
      </c>
      <c r="I12" s="20" t="s">
        <v>52</v>
      </c>
      <c r="J12" s="20" t="s">
        <v>53</v>
      </c>
      <c r="K12" s="20" t="s">
        <v>53</v>
      </c>
      <c r="L12" s="20" t="s">
        <v>54</v>
      </c>
      <c r="M12" s="20" t="s">
        <v>55</v>
      </c>
      <c r="N12" s="20" t="s">
        <v>56</v>
      </c>
      <c r="O12" s="21" t="s">
        <v>46</v>
      </c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>
      <c r="A13" s="22"/>
      <c r="B13" s="6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>
      <c r="A14" s="24">
        <v>14</v>
      </c>
      <c r="B14" s="25" t="s">
        <v>8</v>
      </c>
      <c r="C14" s="26"/>
      <c r="D14" s="2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>
      <c r="A15" s="24">
        <v>15</v>
      </c>
      <c r="B15" s="28" t="s">
        <v>57</v>
      </c>
      <c r="C15" s="29">
        <v>98933097.71123071</v>
      </c>
      <c r="D15" s="29">
        <v>57008524.904162668</v>
      </c>
      <c r="E15" s="29">
        <v>17458659.246531699</v>
      </c>
      <c r="F15" s="29">
        <v>4584311.0377759002</v>
      </c>
      <c r="G15" s="29">
        <v>244988.82444096362</v>
      </c>
      <c r="H15" s="29">
        <v>9632375.4661925007</v>
      </c>
      <c r="I15" s="29">
        <v>606327.62251799996</v>
      </c>
      <c r="J15" s="29">
        <v>8467</v>
      </c>
      <c r="K15" s="29">
        <v>49463.175559036397</v>
      </c>
      <c r="L15" s="29">
        <v>6868110.4083941914</v>
      </c>
      <c r="M15" s="29">
        <v>1085325.0687816003</v>
      </c>
      <c r="N15" s="29">
        <v>1386544.9568741452</v>
      </c>
      <c r="O15" s="29">
        <v>2471870.0256557455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>
      <c r="A16" s="24">
        <v>16</v>
      </c>
      <c r="B16" s="28" t="s">
        <v>9</v>
      </c>
      <c r="C16" s="29">
        <v>22506063715.063534</v>
      </c>
      <c r="D16" s="29">
        <v>6203851850.0023994</v>
      </c>
      <c r="E16" s="29">
        <v>6079744858.0845947</v>
      </c>
      <c r="F16" s="29">
        <v>2187047323.0000005</v>
      </c>
      <c r="G16" s="29">
        <v>85461637.388070524</v>
      </c>
      <c r="H16" s="29">
        <v>5070026322.1907797</v>
      </c>
      <c r="I16" s="29">
        <v>189890000</v>
      </c>
      <c r="J16" s="29">
        <v>6177949.0000000009</v>
      </c>
      <c r="K16" s="29">
        <v>17536444.611929487</v>
      </c>
      <c r="L16" s="29">
        <v>1390888208.9999998</v>
      </c>
      <c r="M16" s="29">
        <v>535721169.99999994</v>
      </c>
      <c r="N16" s="29">
        <v>739717951.78575742</v>
      </c>
      <c r="O16" s="29">
        <v>1275439121.7857573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>
      <c r="A17" s="24">
        <v>17</v>
      </c>
      <c r="B17" s="28" t="s">
        <v>10</v>
      </c>
      <c r="C17" s="29">
        <v>854847.16666666663</v>
      </c>
      <c r="D17" s="29">
        <v>740635.7218712765</v>
      </c>
      <c r="E17" s="29">
        <v>15384.112701347747</v>
      </c>
      <c r="F17" s="29">
        <v>273.5</v>
      </c>
      <c r="G17" s="29">
        <v>9698.9166666666679</v>
      </c>
      <c r="H17" s="29">
        <v>158.25</v>
      </c>
      <c r="I17" s="29">
        <v>3045</v>
      </c>
      <c r="J17" s="29">
        <v>2466.333333333333</v>
      </c>
      <c r="K17" s="29">
        <v>515.16666666666674</v>
      </c>
      <c r="L17" s="29">
        <v>82668.165427375745</v>
      </c>
      <c r="M17" s="29">
        <v>1</v>
      </c>
      <c r="N17" s="29">
        <v>1</v>
      </c>
      <c r="O17" s="29">
        <v>2</v>
      </c>
      <c r="P17" s="28"/>
      <c r="Q17" s="27"/>
      <c r="R17" s="30"/>
    </row>
    <row r="18" spans="1:25">
      <c r="A18" s="24">
        <v>18</v>
      </c>
      <c r="B18" s="31" t="s">
        <v>11</v>
      </c>
      <c r="C18" s="30">
        <v>0.3116269982488431</v>
      </c>
      <c r="D18" s="30">
        <v>0.14907291858666505</v>
      </c>
      <c r="E18" s="30">
        <v>0.47703649496847933</v>
      </c>
      <c r="F18" s="30">
        <v>0.65352355289570485</v>
      </c>
      <c r="G18" s="30">
        <v>0.47786153680758209</v>
      </c>
      <c r="H18" s="30">
        <v>0.72103102309745914</v>
      </c>
      <c r="I18" s="30">
        <v>0.42901441070913876</v>
      </c>
      <c r="J18" s="30">
        <v>0.99952094432696814</v>
      </c>
      <c r="K18" s="30">
        <v>0.48566487278975712</v>
      </c>
      <c r="L18" s="30">
        <v>0.27741637807248171</v>
      </c>
      <c r="M18" s="30">
        <v>0.67617033601020737</v>
      </c>
      <c r="N18" s="30">
        <v>0.73081818061251125</v>
      </c>
      <c r="O18" s="30">
        <v>0.70682392723908494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>
      <c r="A19" s="24">
        <v>19</v>
      </c>
      <c r="B19" s="28"/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>
      <c r="A20" s="24">
        <v>20</v>
      </c>
      <c r="B20" s="32" t="s">
        <v>58</v>
      </c>
      <c r="C20" s="33">
        <v>1</v>
      </c>
      <c r="D20" s="33">
        <v>0.37125591393756108</v>
      </c>
      <c r="E20" s="33">
        <v>0.26009642843904396</v>
      </c>
      <c r="F20" s="33">
        <v>8.6755387103688658E-2</v>
      </c>
      <c r="G20" s="33">
        <v>5.5474679238960017E-3</v>
      </c>
      <c r="H20" s="33">
        <v>0.16071152114851375</v>
      </c>
      <c r="I20" s="33">
        <v>8.0128442775021826E-3</v>
      </c>
      <c r="J20" s="33">
        <v>3.3501213219558487E-4</v>
      </c>
      <c r="K20" s="33">
        <v>4.8824135351873847E-4</v>
      </c>
      <c r="L20" s="33">
        <v>7.1115212331893773E-2</v>
      </c>
      <c r="M20" s="33">
        <v>1.6910170614930522E-2</v>
      </c>
      <c r="N20" s="33">
        <v>1.8771800894043757E-2</v>
      </c>
      <c r="O20" s="34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>
      <c r="A21" s="24">
        <v>21</v>
      </c>
      <c r="B21" s="28" t="s">
        <v>12</v>
      </c>
      <c r="C21" s="29">
        <v>1924076078.6983573</v>
      </c>
      <c r="D21" s="29">
        <v>714324623.08255732</v>
      </c>
      <c r="E21" s="29">
        <v>500445316.1144436</v>
      </c>
      <c r="F21" s="29">
        <v>166923965.0244233</v>
      </c>
      <c r="G21" s="29">
        <v>10673750.329714736</v>
      </c>
      <c r="H21" s="29">
        <v>309221193.41308045</v>
      </c>
      <c r="I21" s="29">
        <v>15417321.996676972</v>
      </c>
      <c r="J21" s="29">
        <v>644588.82963125664</v>
      </c>
      <c r="K21" s="29">
        <v>939413.50893671275</v>
      </c>
      <c r="L21" s="29">
        <v>136831078.87935123</v>
      </c>
      <c r="M21" s="29">
        <v>32536454.766895711</v>
      </c>
      <c r="N21" s="29">
        <v>36118373.054318033</v>
      </c>
      <c r="O21" s="29">
        <v>68654827.821213752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>
      <c r="A22" s="24">
        <v>22</v>
      </c>
      <c r="B22" s="28" t="s">
        <v>59</v>
      </c>
      <c r="C22" s="35">
        <v>19.448254661088406</v>
      </c>
      <c r="D22" s="35">
        <v>12.530136927475535</v>
      </c>
      <c r="E22" s="35">
        <v>28.664590393094535</v>
      </c>
      <c r="F22" s="35">
        <v>36.412006874953939</v>
      </c>
      <c r="G22" s="35">
        <v>43.568315224463845</v>
      </c>
      <c r="H22" s="35">
        <v>32.102277833580949</v>
      </c>
      <c r="I22" s="35">
        <v>25.427378572414092</v>
      </c>
      <c r="J22" s="35">
        <v>76.129541706774134</v>
      </c>
      <c r="K22" s="35">
        <v>18.992179501606866</v>
      </c>
      <c r="L22" s="35">
        <v>19.922667333960813</v>
      </c>
      <c r="M22" s="35">
        <v>29.978534268467186</v>
      </c>
      <c r="N22" s="35">
        <v>26.049190021031858</v>
      </c>
      <c r="O22" s="35">
        <v>27.774448942962032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>
      <c r="A23" s="24">
        <v>23</v>
      </c>
      <c r="B23" s="28" t="s">
        <v>13</v>
      </c>
      <c r="C23" s="36">
        <v>8.5491452572870566E-2</v>
      </c>
      <c r="D23" s="36">
        <v>0.11514211498817159</v>
      </c>
      <c r="E23" s="36">
        <v>8.2313539103367472E-2</v>
      </c>
      <c r="F23" s="36">
        <v>7.6323892614930527E-2</v>
      </c>
      <c r="G23" s="36">
        <v>0.12489522382126358</v>
      </c>
      <c r="H23" s="36">
        <v>6.0990056808909163E-2</v>
      </c>
      <c r="I23" s="36">
        <v>8.1190805185512513E-2</v>
      </c>
      <c r="J23" s="36">
        <v>0.10433702667847478</v>
      </c>
      <c r="K23" s="36">
        <v>5.3569211418012262E-2</v>
      </c>
      <c r="L23" s="36">
        <v>9.837676241265142E-2</v>
      </c>
      <c r="M23" s="36">
        <v>6.073393509331676E-2</v>
      </c>
      <c r="N23" s="36">
        <v>4.8827222547627051E-2</v>
      </c>
      <c r="O23" s="36">
        <v>5.3828384788047995E-2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>
      <c r="A24" s="24">
        <v>24</v>
      </c>
      <c r="B24" s="28" t="s">
        <v>14</v>
      </c>
      <c r="C24" s="35">
        <v>2250.7837116673963</v>
      </c>
      <c r="D24" s="35">
        <v>964.47498005869602</v>
      </c>
      <c r="E24" s="35">
        <v>32530.008446350068</v>
      </c>
      <c r="F24" s="35">
        <v>610325.28345310164</v>
      </c>
      <c r="G24" s="35">
        <v>1100.5095410705389</v>
      </c>
      <c r="H24" s="35">
        <v>1954004.3817572223</v>
      </c>
      <c r="I24" s="35">
        <v>5063.159933227249</v>
      </c>
      <c r="J24" s="35">
        <v>261.35511405511153</v>
      </c>
      <c r="K24" s="35">
        <v>1823.5137669428261</v>
      </c>
      <c r="L24" s="35">
        <v>1655.1846550841603</v>
      </c>
      <c r="M24" s="35">
        <v>32536454.766895711</v>
      </c>
      <c r="N24" s="35">
        <v>36118373.054318033</v>
      </c>
      <c r="O24" s="35">
        <v>34327413.910606876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>
      <c r="A25" s="24">
        <v>25</v>
      </c>
      <c r="B25" s="28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>
      <c r="A26" s="24">
        <v>26</v>
      </c>
      <c r="B26" s="32" t="s">
        <v>15</v>
      </c>
      <c r="C26" s="33">
        <v>1</v>
      </c>
      <c r="D26" s="33">
        <v>0.31102563281278528</v>
      </c>
      <c r="E26" s="33">
        <v>0.27279184451592275</v>
      </c>
      <c r="F26" s="33">
        <v>9.3430106680725433E-2</v>
      </c>
      <c r="G26" s="33">
        <v>2.693256167058419E-3</v>
      </c>
      <c r="H26" s="33">
        <v>0.19955296547758675</v>
      </c>
      <c r="I26" s="33">
        <v>7.7915613424398757E-3</v>
      </c>
      <c r="J26" s="33">
        <v>2.5077211182135872E-4</v>
      </c>
      <c r="K26" s="33">
        <v>5.6630246825142036E-4</v>
      </c>
      <c r="L26" s="33">
        <v>6.672051082577253E-2</v>
      </c>
      <c r="M26" s="33">
        <v>2.1040557039601889E-2</v>
      </c>
      <c r="N26" s="33">
        <v>2.4136490558034147E-2</v>
      </c>
      <c r="O26" s="33">
        <v>4.5177047597636036E-2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>
      <c r="A27" s="24">
        <v>27</v>
      </c>
      <c r="B27" s="28" t="s">
        <v>12</v>
      </c>
      <c r="C27" s="29">
        <v>1257704567.4090352</v>
      </c>
      <c r="D27" s="29">
        <v>391178358.96992552</v>
      </c>
      <c r="E27" s="29">
        <v>343091548.79961145</v>
      </c>
      <c r="F27" s="29">
        <v>117507471.90586179</v>
      </c>
      <c r="G27" s="29">
        <v>3387320.5825119251</v>
      </c>
      <c r="H27" s="29">
        <v>250978676.12117839</v>
      </c>
      <c r="I27" s="29">
        <v>9799482.2876343057</v>
      </c>
      <c r="J27" s="29">
        <v>315397.2304165322</v>
      </c>
      <c r="K27" s="29">
        <v>712241.2008548216</v>
      </c>
      <c r="L27" s="29">
        <v>83914691.205438092</v>
      </c>
      <c r="M27" s="29">
        <v>26462804.689537626</v>
      </c>
      <c r="N27" s="29">
        <v>30356574.416064598</v>
      </c>
      <c r="O27" s="29">
        <v>56819379.10560222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>
      <c r="A28" s="24">
        <v>28</v>
      </c>
      <c r="B28" s="28" t="s">
        <v>59</v>
      </c>
      <c r="C28" s="35">
        <v>12.712677521531431</v>
      </c>
      <c r="D28" s="35">
        <v>6.8617519858220772</v>
      </c>
      <c r="E28" s="35">
        <v>19.651655030025818</v>
      </c>
      <c r="F28" s="35">
        <v>25.632526008285662</v>
      </c>
      <c r="G28" s="35">
        <v>13.826428981980717</v>
      </c>
      <c r="H28" s="35">
        <v>26.055740559746432</v>
      </c>
      <c r="I28" s="35">
        <v>16.162025155539389</v>
      </c>
      <c r="J28" s="35">
        <v>37.250174845462645</v>
      </c>
      <c r="K28" s="35">
        <v>14.399423263974056</v>
      </c>
      <c r="L28" s="35">
        <v>12.218017215168485</v>
      </c>
      <c r="M28" s="35">
        <v>24.382376718935557</v>
      </c>
      <c r="N28" s="35">
        <v>21.893682037184764</v>
      </c>
      <c r="O28" s="35">
        <v>22.986394315182082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>
      <c r="A29" s="24">
        <v>29</v>
      </c>
      <c r="B29" s="28" t="s">
        <v>13</v>
      </c>
      <c r="C29" s="36">
        <v>5.5882920413454662E-2</v>
      </c>
      <c r="D29" s="36">
        <v>6.3054110321763127E-2</v>
      </c>
      <c r="E29" s="36">
        <v>5.6431899168166967E-2</v>
      </c>
      <c r="F29" s="36">
        <v>5.3728819980298964E-2</v>
      </c>
      <c r="G29" s="36">
        <v>3.9635568496429914E-2</v>
      </c>
      <c r="H29" s="36">
        <v>4.9502440455324787E-2</v>
      </c>
      <c r="I29" s="36">
        <v>5.1606099782159701E-2</v>
      </c>
      <c r="J29" s="36">
        <v>5.1052093569651055E-2</v>
      </c>
      <c r="K29" s="36">
        <v>4.0614914631572838E-2</v>
      </c>
      <c r="L29" s="36">
        <v>6.0331729511007813E-2</v>
      </c>
      <c r="M29" s="36">
        <v>4.9396600641220936E-2</v>
      </c>
      <c r="N29" s="36">
        <v>4.1038039353757216E-2</v>
      </c>
      <c r="O29" s="36">
        <v>4.4548875861710073E-2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>
      <c r="A30" s="24">
        <v>30</v>
      </c>
      <c r="B30" s="28" t="s">
        <v>14</v>
      </c>
      <c r="C30" s="35">
        <v>1471.2624857999397</v>
      </c>
      <c r="D30" s="35">
        <v>528.16566554686494</v>
      </c>
      <c r="E30" s="35">
        <v>22301.67936624349</v>
      </c>
      <c r="F30" s="35">
        <v>429643.40733404679</v>
      </c>
      <c r="G30" s="35">
        <v>349.24731275952723</v>
      </c>
      <c r="H30" s="35">
        <v>1585963.1982380941</v>
      </c>
      <c r="I30" s="35">
        <v>3218.2207841163568</v>
      </c>
      <c r="J30" s="35">
        <v>127.88102328011848</v>
      </c>
      <c r="K30" s="35">
        <v>1382.545197388848</v>
      </c>
      <c r="L30" s="35">
        <v>1015.0786674848546</v>
      </c>
      <c r="M30" s="35">
        <v>26462804.689537626</v>
      </c>
      <c r="N30" s="35">
        <v>30356574.416064598</v>
      </c>
      <c r="O30" s="35">
        <v>28409689.55280111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>
      <c r="A31" s="24">
        <v>31</v>
      </c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>
      <c r="A32" s="24">
        <v>32</v>
      </c>
      <c r="B32" s="32" t="s">
        <v>16</v>
      </c>
      <c r="C32" s="33">
        <v>1</v>
      </c>
      <c r="D32" s="33">
        <v>0.35170691580154834</v>
      </c>
      <c r="E32" s="33">
        <v>0.27183842634613864</v>
      </c>
      <c r="F32" s="33">
        <v>8.8275590051265215E-2</v>
      </c>
      <c r="G32" s="33">
        <v>1.1915589833731701E-3</v>
      </c>
      <c r="H32" s="33">
        <v>0.17516688809047498</v>
      </c>
      <c r="I32" s="33">
        <v>6.7989375476764482E-3</v>
      </c>
      <c r="J32" s="33">
        <v>2.1475797747665064E-4</v>
      </c>
      <c r="K32" s="33">
        <v>2.7840095799743864E-4</v>
      </c>
      <c r="L32" s="33">
        <v>7.1994031189849012E-2</v>
      </c>
      <c r="M32" s="33">
        <v>1.8395930652844329E-2</v>
      </c>
      <c r="N32" s="33">
        <v>1.4138562401355304E-2</v>
      </c>
      <c r="O32" s="33">
        <v>3.2534493054199635E-2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>
      <c r="A33" s="24">
        <v>33</v>
      </c>
      <c r="B33" s="28" t="s">
        <v>12</v>
      </c>
      <c r="C33" s="29">
        <v>558426112.62355471</v>
      </c>
      <c r="D33" s="29">
        <v>196402325.77387851</v>
      </c>
      <c r="E33" s="29">
        <v>151801675.68617868</v>
      </c>
      <c r="F33" s="91">
        <v>49295394.591878578</v>
      </c>
      <c r="G33" s="91">
        <v>665397.65104675421</v>
      </c>
      <c r="H33" s="91">
        <v>97817764.37672919</v>
      </c>
      <c r="I33" s="29">
        <v>3796704.2647192832</v>
      </c>
      <c r="J33" s="29">
        <v>119926.46251718294</v>
      </c>
      <c r="K33" s="29">
        <v>155466.3647251832</v>
      </c>
      <c r="L33" s="29">
        <v>40203346.969446331</v>
      </c>
      <c r="M33" s="29">
        <v>10272768.04256035</v>
      </c>
      <c r="N33" s="29">
        <v>7895342.4398743929</v>
      </c>
      <c r="O33" s="29">
        <v>18168110.482434742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>
      <c r="A34" s="24">
        <v>34</v>
      </c>
      <c r="B34" s="28" t="s">
        <v>59</v>
      </c>
      <c r="C34" s="35">
        <v>5.6444822364049276</v>
      </c>
      <c r="D34" s="35">
        <v>3.4451395840192585</v>
      </c>
      <c r="E34" s="35">
        <v>8.6949217315376206</v>
      </c>
      <c r="F34" s="35">
        <v>10.753065004898636</v>
      </c>
      <c r="G34" s="35">
        <v>2.7160326703273721</v>
      </c>
      <c r="H34" s="35">
        <v>10.155102935931829</v>
      </c>
      <c r="I34" s="35">
        <v>6.2618032293367456</v>
      </c>
      <c r="J34" s="35">
        <v>14.163985179778308</v>
      </c>
      <c r="K34" s="35">
        <v>3.1430728611354017</v>
      </c>
      <c r="L34" s="35">
        <v>5.8536256086259009</v>
      </c>
      <c r="M34" s="35">
        <v>9.4651531951553363</v>
      </c>
      <c r="N34" s="35">
        <v>5.6942563605537977</v>
      </c>
      <c r="O34" s="35">
        <v>7.3499457066376488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>
      <c r="A35" s="24">
        <v>35</v>
      </c>
      <c r="B35" s="28" t="s">
        <v>13</v>
      </c>
      <c r="C35" s="36">
        <v>2.4812251475578757E-2</v>
      </c>
      <c r="D35" s="36">
        <v>3.1658126358030704E-2</v>
      </c>
      <c r="E35" s="36">
        <v>2.4968428647843512E-2</v>
      </c>
      <c r="F35" s="36">
        <v>2.2539701849825299E-2</v>
      </c>
      <c r="G35" s="36">
        <v>7.7859220977158127E-3</v>
      </c>
      <c r="H35" s="36">
        <v>1.9293344483951657E-2</v>
      </c>
      <c r="I35" s="36">
        <v>1.9994229631467075E-2</v>
      </c>
      <c r="J35" s="36">
        <v>1.9412018862114744E-2</v>
      </c>
      <c r="K35" s="36">
        <v>8.8653297840900064E-3</v>
      </c>
      <c r="L35" s="36">
        <v>2.890480105396187E-2</v>
      </c>
      <c r="M35" s="36">
        <v>1.9175587260365969E-2</v>
      </c>
      <c r="N35" s="36">
        <v>1.0673449820724509E-2</v>
      </c>
      <c r="O35" s="36">
        <v>1.4244592448283503E-2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>
      <c r="A36" s="24">
        <v>36</v>
      </c>
      <c r="B36" s="28" t="s">
        <v>14</v>
      </c>
      <c r="C36" s="35">
        <v>653.24672572881514</v>
      </c>
      <c r="D36" s="35">
        <v>265.18073591920739</v>
      </c>
      <c r="E36" s="35">
        <v>9867.4313321222544</v>
      </c>
      <c r="F36" s="35">
        <v>180239.10271253594</v>
      </c>
      <c r="G36" s="35">
        <v>68.605358094641574</v>
      </c>
      <c r="H36" s="35">
        <v>618121.7338181939</v>
      </c>
      <c r="I36" s="35">
        <v>1246.8651115662672</v>
      </c>
      <c r="J36" s="35">
        <v>48.625407156581815</v>
      </c>
      <c r="K36" s="35">
        <v>301.77877332614008</v>
      </c>
      <c r="L36" s="35">
        <v>486.32199301392632</v>
      </c>
      <c r="M36" s="35">
        <v>10272768.04256035</v>
      </c>
      <c r="N36" s="35">
        <v>7895342.4398743929</v>
      </c>
      <c r="O36" s="35">
        <v>9084055.2412173711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>
      <c r="A37" s="24">
        <v>37</v>
      </c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>
      <c r="A38" s="24">
        <v>38</v>
      </c>
      <c r="B38" s="32" t="s">
        <v>17</v>
      </c>
      <c r="C38" s="33">
        <v>1</v>
      </c>
      <c r="D38" s="33">
        <v>0.27853858768721673</v>
      </c>
      <c r="E38" s="33">
        <v>0.27355322018624934</v>
      </c>
      <c r="F38" s="33">
        <v>9.7546373475654702E-2</v>
      </c>
      <c r="G38" s="33">
        <v>3.8924736102446942E-3</v>
      </c>
      <c r="H38" s="33">
        <v>0.21902707097051166</v>
      </c>
      <c r="I38" s="33">
        <v>8.5842456346756878E-3</v>
      </c>
      <c r="J38" s="33">
        <v>2.795320899159038E-4</v>
      </c>
      <c r="K38" s="33">
        <v>7.9621334293853167E-4</v>
      </c>
      <c r="L38" s="33">
        <v>6.2509210654003625E-2</v>
      </c>
      <c r="M38" s="33">
        <v>2.3152488877901913E-2</v>
      </c>
      <c r="N38" s="33">
        <v>3.2120583470687213E-2</v>
      </c>
      <c r="O38" s="33">
        <v>5.5273072348589136E-2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>
      <c r="A39" s="24">
        <v>39</v>
      </c>
      <c r="B39" s="28" t="s">
        <v>12</v>
      </c>
      <c r="C39" s="29">
        <v>699278454.78548062</v>
      </c>
      <c r="D39" s="29">
        <v>194776033.19604701</v>
      </c>
      <c r="E39" s="29">
        <v>191289873.11343279</v>
      </c>
      <c r="F39" s="29">
        <v>68212077.313983217</v>
      </c>
      <c r="G39" s="29">
        <v>2721922.9314651708</v>
      </c>
      <c r="H39" s="29">
        <v>153160911.7444492</v>
      </c>
      <c r="I39" s="29">
        <v>6002778.0229150224</v>
      </c>
      <c r="J39" s="29">
        <v>195470.76789934924</v>
      </c>
      <c r="K39" s="29">
        <v>556774.83612963837</v>
      </c>
      <c r="L39" s="29">
        <v>43711344.235991761</v>
      </c>
      <c r="M39" s="29">
        <v>16190036.646977276</v>
      </c>
      <c r="N39" s="29">
        <v>22461231.976190206</v>
      </c>
      <c r="O39" s="29">
        <v>38651268.623167485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>
      <c r="A40" s="24">
        <v>40</v>
      </c>
      <c r="B40" s="28" t="s">
        <v>59</v>
      </c>
      <c r="C40" s="35">
        <v>7.068195285126504</v>
      </c>
      <c r="D40" s="35">
        <v>3.4166124018028183</v>
      </c>
      <c r="E40" s="35">
        <v>10.956733298488201</v>
      </c>
      <c r="F40" s="35">
        <v>14.879461003387027</v>
      </c>
      <c r="G40" s="35">
        <v>11.110396311653345</v>
      </c>
      <c r="H40" s="35">
        <v>15.900637623814603</v>
      </c>
      <c r="I40" s="35">
        <v>9.9002219262026436</v>
      </c>
      <c r="J40" s="35">
        <v>23.086189665684334</v>
      </c>
      <c r="K40" s="35">
        <v>11.256350402838653</v>
      </c>
      <c r="L40" s="35">
        <v>6.3643916065425854</v>
      </c>
      <c r="M40" s="35">
        <v>14.917223523780221</v>
      </c>
      <c r="N40" s="35">
        <v>16.199425676630966</v>
      </c>
      <c r="O40" s="35">
        <v>15.636448608544438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>
      <c r="A41" s="24">
        <v>41</v>
      </c>
      <c r="B41" s="28" t="s">
        <v>13</v>
      </c>
      <c r="C41" s="36">
        <v>3.1070668937875908E-2</v>
      </c>
      <c r="D41" s="36">
        <v>3.1395983963732416E-2</v>
      </c>
      <c r="E41" s="36">
        <v>3.1463470520323465E-2</v>
      </c>
      <c r="F41" s="36">
        <v>3.1189118130473668E-2</v>
      </c>
      <c r="G41" s="36">
        <v>3.1849646398714099E-2</v>
      </c>
      <c r="H41" s="36">
        <v>3.0209095971373126E-2</v>
      </c>
      <c r="I41" s="36">
        <v>3.1611870150692625E-2</v>
      </c>
      <c r="J41" s="36">
        <v>3.1640074707536305E-2</v>
      </c>
      <c r="K41" s="36">
        <v>3.1749584847482831E-2</v>
      </c>
      <c r="L41" s="36">
        <v>3.1426928457045943E-2</v>
      </c>
      <c r="M41" s="36">
        <v>3.0221013380854964E-2</v>
      </c>
      <c r="N41" s="36">
        <v>3.0364589533032713E-2</v>
      </c>
      <c r="O41" s="36">
        <v>3.0304283413426576E-2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>
      <c r="A42" s="24">
        <v>42</v>
      </c>
      <c r="B42" s="28" t="s">
        <v>14</v>
      </c>
      <c r="C42" s="35">
        <v>818.01576007112453</v>
      </c>
      <c r="D42" s="35">
        <v>262.98492962765755</v>
      </c>
      <c r="E42" s="35">
        <v>12434.248034121238</v>
      </c>
      <c r="F42" s="35">
        <v>249404.30462151085</v>
      </c>
      <c r="G42" s="35">
        <v>280.64195466488565</v>
      </c>
      <c r="H42" s="35">
        <v>967841.46441990009</v>
      </c>
      <c r="I42" s="35">
        <v>1971.3556725500894</v>
      </c>
      <c r="J42" s="35">
        <v>79.255616123536669</v>
      </c>
      <c r="K42" s="35">
        <v>1080.7664240627078</v>
      </c>
      <c r="L42" s="35">
        <v>528.75667447092826</v>
      </c>
      <c r="M42" s="35">
        <v>16190036.646977276</v>
      </c>
      <c r="N42" s="35">
        <v>22461231.976190206</v>
      </c>
      <c r="O42" s="35">
        <v>19325634.311583742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>
      <c r="A43" s="24">
        <v>43</v>
      </c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35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>
      <c r="A44" s="24">
        <v>44</v>
      </c>
      <c r="B44" s="32" t="s">
        <v>18</v>
      </c>
      <c r="C44" s="33">
        <v>1</v>
      </c>
      <c r="D44" s="33">
        <v>0.33261380209296465</v>
      </c>
      <c r="E44" s="33">
        <v>0.2715713542110228</v>
      </c>
      <c r="F44" s="33">
        <v>9.038206218988061E-2</v>
      </c>
      <c r="G44" s="33">
        <v>1.9002949885188868E-3</v>
      </c>
      <c r="H44" s="33">
        <v>0.1888280228600881</v>
      </c>
      <c r="I44" s="33">
        <v>7.2419868761241894E-3</v>
      </c>
      <c r="J44" s="33">
        <v>2.2385478194612181E-4</v>
      </c>
      <c r="K44" s="33">
        <v>3.8602239542178302E-4</v>
      </c>
      <c r="L44" s="33">
        <v>6.86050204778203E-2</v>
      </c>
      <c r="M44" s="33">
        <v>1.9660552521636735E-2</v>
      </c>
      <c r="N44" s="33">
        <v>1.8587026604575816E-2</v>
      </c>
      <c r="O44" s="33">
        <v>3.8247579126212558E-2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>
      <c r="A45" s="24">
        <v>45</v>
      </c>
      <c r="B45" s="28" t="s">
        <v>12</v>
      </c>
      <c r="C45" s="29">
        <v>292304091.45794165</v>
      </c>
      <c r="D45" s="29">
        <v>97224375.227155641</v>
      </c>
      <c r="E45" s="29">
        <v>79381417.958655879</v>
      </c>
      <c r="F45" s="42">
        <v>26419046.572508231</v>
      </c>
      <c r="G45" s="42">
        <v>555464.00012109289</v>
      </c>
      <c r="H45" s="42">
        <v>55195203.663917489</v>
      </c>
      <c r="I45" s="29">
        <v>2116862.3941758182</v>
      </c>
      <c r="J45" s="29">
        <v>65433.668655276779</v>
      </c>
      <c r="K45" s="29">
        <v>112835.92557618258</v>
      </c>
      <c r="L45" s="29">
        <v>20053528.180222746</v>
      </c>
      <c r="M45" s="29">
        <v>5746859.94239817</v>
      </c>
      <c r="N45" s="29">
        <v>5433063.9245551238</v>
      </c>
      <c r="O45" s="29">
        <v>11179923.866953295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>
      <c r="A46" s="24">
        <v>46</v>
      </c>
      <c r="B46" s="28" t="s">
        <v>59</v>
      </c>
      <c r="C46" s="35">
        <v>2.9545632171665015</v>
      </c>
      <c r="D46" s="35">
        <v>1.7054357289650988</v>
      </c>
      <c r="E46" s="35">
        <v>4.5468221149012704</v>
      </c>
      <c r="F46" s="47">
        <v>5.7629262837552915</v>
      </c>
      <c r="G46" s="47">
        <v>2.2673034224667106</v>
      </c>
      <c r="H46" s="47">
        <v>5.7301756827939689</v>
      </c>
      <c r="I46" s="35">
        <v>3.4912847700798508</v>
      </c>
      <c r="J46" s="35">
        <v>7.7280818064576327</v>
      </c>
      <c r="K46" s="35">
        <v>2.2812107047495993</v>
      </c>
      <c r="L46" s="35">
        <v>2.9198028260747471</v>
      </c>
      <c r="M46" s="35">
        <v>5.2950586950411713</v>
      </c>
      <c r="N46" s="35">
        <v>3.9184188710357666</v>
      </c>
      <c r="O46" s="35">
        <v>4.5228607292923702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>
      <c r="A47" s="24">
        <v>47</v>
      </c>
      <c r="B47" s="28" t="s">
        <v>13</v>
      </c>
      <c r="C47" s="36">
        <v>1.2987792763703036E-2</v>
      </c>
      <c r="D47" s="36">
        <v>1.5671614599745486E-2</v>
      </c>
      <c r="E47" s="36">
        <v>1.3056702182674284E-2</v>
      </c>
      <c r="F47" s="36">
        <v>1.207977819897783E-2</v>
      </c>
      <c r="G47" s="36">
        <v>6.4995712356738598E-3</v>
      </c>
      <c r="H47" s="36">
        <v>1.0886571421204656E-2</v>
      </c>
      <c r="I47" s="36">
        <v>1.1147835031733205E-2</v>
      </c>
      <c r="J47" s="36">
        <v>1.0591487345602363E-2</v>
      </c>
      <c r="K47" s="36">
        <v>6.4343672889899169E-3</v>
      </c>
      <c r="L47" s="36">
        <v>1.4417785736094877E-2</v>
      </c>
      <c r="M47" s="36">
        <v>1.0727334039082628E-2</v>
      </c>
      <c r="N47" s="36">
        <v>7.3447777108006269E-3</v>
      </c>
      <c r="O47" s="36">
        <v>8.7655488027528518E-3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>
      <c r="A48" s="24">
        <v>48</v>
      </c>
      <c r="B48" s="28" t="s">
        <v>14</v>
      </c>
      <c r="C48" s="35">
        <v>341.93725247722642</v>
      </c>
      <c r="D48" s="35">
        <v>131.27151763826666</v>
      </c>
      <c r="E48" s="35">
        <v>5159.9607659986495</v>
      </c>
      <c r="F48" s="35">
        <v>96596.148345551119</v>
      </c>
      <c r="G48" s="35">
        <v>57.270726124508009</v>
      </c>
      <c r="H48" s="35">
        <v>348784.8572759399</v>
      </c>
      <c r="I48" s="35">
        <v>695.19290449123753</v>
      </c>
      <c r="J48" s="35">
        <v>26.53074820459932</v>
      </c>
      <c r="K48" s="35">
        <v>219.02800176547893</v>
      </c>
      <c r="L48" s="35">
        <v>242.57860418881361</v>
      </c>
      <c r="M48" s="35">
        <v>5746859.94239817</v>
      </c>
      <c r="N48" s="35">
        <v>5433063.9245551238</v>
      </c>
      <c r="O48" s="35">
        <v>5589961.9334766474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25">
      <c r="A49" s="24">
        <v>49</v>
      </c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5">
      <c r="A50" s="24">
        <v>50</v>
      </c>
      <c r="B50" s="32" t="s">
        <v>19</v>
      </c>
      <c r="C50" s="33">
        <v>1</v>
      </c>
      <c r="D50" s="33">
        <v>0.34933389822464034</v>
      </c>
      <c r="E50" s="33">
        <v>0.27126749051507482</v>
      </c>
      <c r="F50" s="33">
        <v>8.8265282844593188E-2</v>
      </c>
      <c r="G50" s="33">
        <v>1.2782578706121343E-3</v>
      </c>
      <c r="H50" s="33">
        <v>0.17872504490028429</v>
      </c>
      <c r="I50" s="33">
        <v>6.8295361581371247E-3</v>
      </c>
      <c r="J50" s="33">
        <v>2.0885357007926494E-4</v>
      </c>
      <c r="K50" s="33">
        <v>2.6831878269648171E-4</v>
      </c>
      <c r="L50" s="33">
        <v>7.0800206589189757E-2</v>
      </c>
      <c r="M50" s="33">
        <v>1.8561299154683169E-2</v>
      </c>
      <c r="N50" s="33">
        <v>1.4461811390009457E-2</v>
      </c>
      <c r="O50" s="33">
        <v>3.3023110544692626E-2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>
      <c r="A51" s="24">
        <v>51</v>
      </c>
      <c r="B51" s="28" t="s">
        <v>12</v>
      </c>
      <c r="C51" s="29">
        <v>222157622.05564862</v>
      </c>
      <c r="D51" s="29">
        <v>77607188.133016065</v>
      </c>
      <c r="E51" s="29">
        <v>60264140.633832239</v>
      </c>
      <c r="F51" s="92">
        <v>19608805.346824061</v>
      </c>
      <c r="G51" s="92">
        <v>283974.72890910873</v>
      </c>
      <c r="H51" s="92">
        <v>39705130.97683619</v>
      </c>
      <c r="I51" s="29">
        <v>1517233.5126348138</v>
      </c>
      <c r="J51" s="29">
        <v>46398.412486642264</v>
      </c>
      <c r="K51" s="29">
        <v>59609.062716716697</v>
      </c>
      <c r="L51" s="29">
        <v>15728805.536903061</v>
      </c>
      <c r="M51" s="29">
        <v>4123534.0824679337</v>
      </c>
      <c r="N51" s="29">
        <v>3212801.6290217955</v>
      </c>
      <c r="O51" s="29">
        <v>7336335.7114897296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>
      <c r="A52" s="24">
        <v>52</v>
      </c>
      <c r="B52" s="28" t="s">
        <v>59</v>
      </c>
      <c r="C52" s="35">
        <v>2.2455338728409155</v>
      </c>
      <c r="D52" s="35">
        <v>1.3613260168278678</v>
      </c>
      <c r="E52" s="35">
        <v>3.4518195116159442</v>
      </c>
      <c r="F52" s="35">
        <v>4.2773723652785485</v>
      </c>
      <c r="G52" s="35">
        <v>1.1591333994810027</v>
      </c>
      <c r="H52" s="35">
        <v>4.1220497598118326</v>
      </c>
      <c r="I52" s="35">
        <v>2.5023328251712167</v>
      </c>
      <c r="J52" s="35">
        <v>5.4799117144965468</v>
      </c>
      <c r="K52" s="35">
        <v>1.2051200118676317</v>
      </c>
      <c r="L52" s="35">
        <v>2.2901212417434853</v>
      </c>
      <c r="M52" s="35">
        <v>3.7993539457234369</v>
      </c>
      <c r="N52" s="35">
        <v>2.3171276294313601</v>
      </c>
      <c r="O52" s="35">
        <v>2.9679293956985151</v>
      </c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>
      <c r="A53" s="24">
        <v>53</v>
      </c>
      <c r="B53" s="28" t="s">
        <v>13</v>
      </c>
      <c r="C53" s="36">
        <v>9.8710118689905018E-3</v>
      </c>
      <c r="D53" s="36">
        <v>1.2509516669548781E-2</v>
      </c>
      <c r="E53" s="36">
        <v>9.91228119609254E-3</v>
      </c>
      <c r="F53" s="36">
        <v>8.9658806833344679E-3</v>
      </c>
      <c r="G53" s="36">
        <v>3.3228327655321567E-3</v>
      </c>
      <c r="H53" s="36">
        <v>7.8313461220215989E-3</v>
      </c>
      <c r="I53" s="36">
        <v>7.9900653675012579E-3</v>
      </c>
      <c r="J53" s="36">
        <v>7.5103262404144578E-3</v>
      </c>
      <c r="K53" s="36">
        <v>3.3991532511764978E-3</v>
      </c>
      <c r="L53" s="36">
        <v>1.1308461337961536E-2</v>
      </c>
      <c r="M53" s="36">
        <v>7.6971647069088833E-3</v>
      </c>
      <c r="N53" s="36">
        <v>4.3432792475371898E-3</v>
      </c>
      <c r="O53" s="36">
        <v>5.752007748686617E-3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>
      <c r="A54" s="24">
        <v>54</v>
      </c>
      <c r="B54" s="28" t="s">
        <v>14</v>
      </c>
      <c r="C54" s="35">
        <v>259.87993025924749</v>
      </c>
      <c r="D54" s="35">
        <v>104.78455986019036</v>
      </c>
      <c r="E54" s="35">
        <v>3917.2971365812155</v>
      </c>
      <c r="F54" s="35">
        <v>71695.814796431674</v>
      </c>
      <c r="G54" s="35">
        <v>29.279015241472884</v>
      </c>
      <c r="H54" s="35">
        <v>250901.30159138193</v>
      </c>
      <c r="I54" s="35">
        <v>498.27044749911784</v>
      </c>
      <c r="J54" s="35">
        <v>18.812709482352588</v>
      </c>
      <c r="K54" s="35">
        <v>115.70830679401492</v>
      </c>
      <c r="L54" s="35">
        <v>190.26435938899439</v>
      </c>
      <c r="M54" s="35">
        <v>4123534.0824679337</v>
      </c>
      <c r="N54" s="35">
        <v>3212801.6290217955</v>
      </c>
      <c r="O54" s="35">
        <v>3668167.8557448648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>
      <c r="A55" s="24">
        <v>55</v>
      </c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>
      <c r="A56" s="24">
        <v>56</v>
      </c>
      <c r="B56" s="32" t="s">
        <v>20</v>
      </c>
      <c r="C56" s="33">
        <v>1</v>
      </c>
      <c r="D56" s="33">
        <v>0.27966036297043201</v>
      </c>
      <c r="E56" s="33">
        <v>0.27253370679549432</v>
      </c>
      <c r="F56" s="33">
        <v>9.7086015642884951E-2</v>
      </c>
      <c r="G56" s="33">
        <v>3.8703198254352836E-3</v>
      </c>
      <c r="H56" s="33">
        <v>0.22082469465776056</v>
      </c>
      <c r="I56" s="33">
        <v>8.5482403697626844E-3</v>
      </c>
      <c r="J56" s="33">
        <v>2.7136442262641191E-4</v>
      </c>
      <c r="K56" s="33">
        <v>7.5879603511058442E-4</v>
      </c>
      <c r="L56" s="33">
        <v>6.1652748601176421E-2</v>
      </c>
      <c r="M56" s="33">
        <v>2.3141946754588496E-2</v>
      </c>
      <c r="N56" s="33">
        <v>3.1651803924728245E-2</v>
      </c>
      <c r="O56" s="33">
        <v>5.4793750679316744E-2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>
      <c r="A57" s="24">
        <v>57</v>
      </c>
      <c r="B57" s="28" t="s">
        <v>12</v>
      </c>
      <c r="C57" s="29">
        <v>70146469.402293026</v>
      </c>
      <c r="D57" s="29">
        <v>19617187.094139572</v>
      </c>
      <c r="E57" s="29">
        <v>19117277.32482364</v>
      </c>
      <c r="F57" s="29">
        <v>6810241.2256841715</v>
      </c>
      <c r="G57" s="29">
        <v>271489.27121198422</v>
      </c>
      <c r="H57" s="29">
        <v>15490072.687081302</v>
      </c>
      <c r="I57" s="29">
        <v>599628.88154100417</v>
      </c>
      <c r="J57" s="29">
        <v>19035.256168634518</v>
      </c>
      <c r="K57" s="29">
        <v>53226.862859465873</v>
      </c>
      <c r="L57" s="29">
        <v>4324722.6433196859</v>
      </c>
      <c r="M57" s="29">
        <v>1623325.8599302364</v>
      </c>
      <c r="N57" s="29">
        <v>2220262.2955333283</v>
      </c>
      <c r="O57" s="29">
        <v>3843588.1554635647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>
      <c r="A58" s="24">
        <v>58</v>
      </c>
      <c r="B58" s="28" t="s">
        <v>59</v>
      </c>
      <c r="C58" s="35">
        <v>0.70902934432558584</v>
      </c>
      <c r="D58" s="35">
        <v>0.34410971213723085</v>
      </c>
      <c r="E58" s="35">
        <v>1.0950026032853262</v>
      </c>
      <c r="F58" s="35">
        <v>1.4855539184767428</v>
      </c>
      <c r="G58" s="35">
        <v>1.1081700229857079</v>
      </c>
      <c r="H58" s="35">
        <v>1.6081259229821363</v>
      </c>
      <c r="I58" s="35">
        <v>0.98895194490863403</v>
      </c>
      <c r="J58" s="35">
        <v>2.2481700919610863</v>
      </c>
      <c r="K58" s="35">
        <v>1.0760906928819673</v>
      </c>
      <c r="L58" s="35">
        <v>0.62968158433126209</v>
      </c>
      <c r="M58" s="35">
        <v>1.4957047493177344</v>
      </c>
      <c r="N58" s="35">
        <v>1.6012912416044065</v>
      </c>
      <c r="O58" s="35">
        <v>1.5549313335938548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>
      <c r="A59" s="24">
        <v>59</v>
      </c>
      <c r="B59" s="28" t="s">
        <v>13</v>
      </c>
      <c r="C59" s="36">
        <v>3.1167808947125345E-3</v>
      </c>
      <c r="D59" s="36">
        <v>3.1620979301967026E-3</v>
      </c>
      <c r="E59" s="36">
        <v>3.1444209865817432E-3</v>
      </c>
      <c r="F59" s="36">
        <v>3.113897515643364E-3</v>
      </c>
      <c r="G59" s="36">
        <v>3.1767384701417039E-3</v>
      </c>
      <c r="H59" s="36">
        <v>3.0552252991830576E-3</v>
      </c>
      <c r="I59" s="36">
        <v>3.1577696642319459E-3</v>
      </c>
      <c r="J59" s="36">
        <v>3.0811611051879055E-3</v>
      </c>
      <c r="K59" s="36">
        <v>3.0352140378134187E-3</v>
      </c>
      <c r="L59" s="36">
        <v>3.1093243981333419E-3</v>
      </c>
      <c r="M59" s="36">
        <v>3.0301693321737435E-3</v>
      </c>
      <c r="N59" s="36">
        <v>3.0014984632634372E-3</v>
      </c>
      <c r="O59" s="36">
        <v>3.0135410540662352E-3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>
      <c r="A60" s="24">
        <v>60</v>
      </c>
      <c r="B60" s="28" t="s">
        <v>14</v>
      </c>
      <c r="C60" s="35">
        <v>82.057322217978964</v>
      </c>
      <c r="D60" s="35">
        <v>26.486957778076313</v>
      </c>
      <c r="E60" s="35">
        <v>1242.6636294174343</v>
      </c>
      <c r="F60" s="35">
        <v>24900.333549119456</v>
      </c>
      <c r="G60" s="35">
        <v>27.991710883035136</v>
      </c>
      <c r="H60" s="35">
        <v>97883.555684557985</v>
      </c>
      <c r="I60" s="35">
        <v>196.92245699211961</v>
      </c>
      <c r="J60" s="35">
        <v>7.7180387222467308</v>
      </c>
      <c r="K60" s="35">
        <v>103.31969497146399</v>
      </c>
      <c r="L60" s="35">
        <v>52.314244799819214</v>
      </c>
      <c r="M60" s="35">
        <v>1623325.8599302364</v>
      </c>
      <c r="N60" s="35">
        <v>2220262.2955333283</v>
      </c>
      <c r="O60" s="35">
        <v>1921794.0777317823</v>
      </c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>
      <c r="A61" s="24">
        <v>61</v>
      </c>
      <c r="B61" s="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>
      <c r="A62" s="24">
        <v>62</v>
      </c>
      <c r="B62" s="32" t="s">
        <v>21</v>
      </c>
      <c r="C62" s="33">
        <v>1</v>
      </c>
      <c r="D62" s="33">
        <v>0.58022044588927835</v>
      </c>
      <c r="E62" s="33">
        <v>0.2263782661124977</v>
      </c>
      <c r="F62" s="33">
        <v>6.6758936821895515E-2</v>
      </c>
      <c r="G62" s="33">
        <v>1.9550490167888752E-2</v>
      </c>
      <c r="H62" s="33">
        <v>2.87687508818184E-3</v>
      </c>
      <c r="I62" s="33">
        <v>1.0482961179196429E-2</v>
      </c>
      <c r="J62" s="33">
        <v>5.1971040090452209E-4</v>
      </c>
      <c r="K62" s="33">
        <v>2.7696583404358317E-4</v>
      </c>
      <c r="L62" s="33">
        <v>9.2301536882009788E-2</v>
      </c>
      <c r="M62" s="33">
        <v>3.010666666639723E-4</v>
      </c>
      <c r="N62" s="33">
        <v>3.3274495743938997E-4</v>
      </c>
      <c r="O62" s="33">
        <v>6.3381162410336227E-4</v>
      </c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>
      <c r="A63" s="24">
        <v>63</v>
      </c>
      <c r="B63" s="28" t="s">
        <v>12</v>
      </c>
      <c r="C63" s="29">
        <v>325371910.44492954</v>
      </c>
      <c r="D63" s="29">
        <v>188787434.95820335</v>
      </c>
      <c r="E63" s="29">
        <v>73657128.928234026</v>
      </c>
      <c r="F63" s="29">
        <v>21721482.813012496</v>
      </c>
      <c r="G63" s="29">
        <v>6361180.3360607745</v>
      </c>
      <c r="H63" s="29">
        <v>936054.34355315042</v>
      </c>
      <c r="I63" s="29">
        <v>3410861.1059951736</v>
      </c>
      <c r="J63" s="29">
        <v>169099.16602040461</v>
      </c>
      <c r="K63" s="29">
        <v>90116.902550733968</v>
      </c>
      <c r="L63" s="29">
        <v>30032327.392302651</v>
      </c>
      <c r="M63" s="29">
        <v>97958.636503743444</v>
      </c>
      <c r="N63" s="29">
        <v>108265.86249297109</v>
      </c>
      <c r="O63" s="29">
        <v>206224.49899671454</v>
      </c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>
      <c r="A64" s="24">
        <v>64</v>
      </c>
      <c r="B64" s="28" t="s">
        <v>59</v>
      </c>
      <c r="C64" s="35">
        <v>3.2888074665834899</v>
      </c>
      <c r="D64" s="35">
        <v>3.3115649856854725</v>
      </c>
      <c r="E64" s="35">
        <v>4.218945331833921</v>
      </c>
      <c r="F64" s="35">
        <v>4.7382218688963071</v>
      </c>
      <c r="G64" s="35">
        <v>25.965185761335267</v>
      </c>
      <c r="H64" s="35">
        <v>9.717793360926319E-2</v>
      </c>
      <c r="I64" s="35">
        <v>5.6254423834927891</v>
      </c>
      <c r="J64" s="35">
        <v>19.971556161616228</v>
      </c>
      <c r="K64" s="35">
        <v>1.8218988476220177</v>
      </c>
      <c r="L64" s="35">
        <v>4.3727205310498789</v>
      </c>
      <c r="M64" s="35">
        <v>9.0257416253835404E-2</v>
      </c>
      <c r="N64" s="35">
        <v>7.8083196622089943E-2</v>
      </c>
      <c r="O64" s="35">
        <v>8.342853663675405E-2</v>
      </c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>
      <c r="A65" s="24">
        <v>65</v>
      </c>
      <c r="B65" s="28" t="s">
        <v>13</v>
      </c>
      <c r="C65" s="36">
        <v>1.4457077637577061E-2</v>
      </c>
      <c r="D65" s="36">
        <v>3.0430680732347008E-2</v>
      </c>
      <c r="E65" s="36">
        <v>1.211516776568145E-2</v>
      </c>
      <c r="F65" s="36">
        <v>9.931875997642732E-3</v>
      </c>
      <c r="G65" s="36">
        <v>7.4433167096664157E-2</v>
      </c>
      <c r="H65" s="36">
        <v>1.8462514473666035E-4</v>
      </c>
      <c r="I65" s="36">
        <v>1.7962299784060106E-2</v>
      </c>
      <c r="J65" s="36">
        <v>2.7371408540343176E-2</v>
      </c>
      <c r="K65" s="36">
        <v>5.1388354107668038E-3</v>
      </c>
      <c r="L65" s="36">
        <v>2.1592193533580134E-2</v>
      </c>
      <c r="M65" s="36">
        <v>1.8285377168078583E-4</v>
      </c>
      <c r="N65" s="36">
        <v>1.4636100453099165E-4</v>
      </c>
      <c r="O65" s="36">
        <v>1.6168901790308674E-4</v>
      </c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>
      <c r="A66" s="24">
        <v>66</v>
      </c>
      <c r="B66" s="28" t="s">
        <v>14</v>
      </c>
      <c r="C66" s="35">
        <v>380.61997878949848</v>
      </c>
      <c r="D66" s="35">
        <v>254.89917564496687</v>
      </c>
      <c r="E66" s="35">
        <v>4787.8698211682486</v>
      </c>
      <c r="F66" s="35">
        <v>79420.412479021921</v>
      </c>
      <c r="G66" s="35">
        <v>655.86503675435642</v>
      </c>
      <c r="H66" s="35">
        <v>5915.035346307428</v>
      </c>
      <c r="I66" s="35">
        <v>1120.1514305402868</v>
      </c>
      <c r="J66" s="35">
        <v>68.562981221950793</v>
      </c>
      <c r="K66" s="35">
        <v>174.92766590242761</v>
      </c>
      <c r="L66" s="35">
        <v>363.28769650375449</v>
      </c>
      <c r="M66" s="35">
        <v>97958.636503743444</v>
      </c>
      <c r="N66" s="35">
        <v>108265.86249297109</v>
      </c>
      <c r="O66" s="35">
        <v>103112.24949835727</v>
      </c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25">
      <c r="A67" s="24">
        <v>67</v>
      </c>
      <c r="B67" s="28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>
      <c r="A68" s="24">
        <v>68</v>
      </c>
      <c r="B68" s="32" t="s">
        <v>22</v>
      </c>
      <c r="C68" s="33">
        <v>1</v>
      </c>
      <c r="D68" s="33">
        <v>0.49660345189728544</v>
      </c>
      <c r="E68" s="33">
        <v>0.29821310306609505</v>
      </c>
      <c r="F68" s="33">
        <v>9.4883179420236302E-2</v>
      </c>
      <c r="G68" s="33">
        <v>3.9651571850919465E-3</v>
      </c>
      <c r="H68" s="33">
        <v>9.1291442163343435E-4</v>
      </c>
      <c r="I68" s="33">
        <v>1.2617321236594235E-2</v>
      </c>
      <c r="J68" s="33">
        <v>2.3146813066528759E-4</v>
      </c>
      <c r="K68" s="33">
        <v>1.6677274889670299E-4</v>
      </c>
      <c r="L68" s="33">
        <v>9.2071577371843794E-2</v>
      </c>
      <c r="M68" s="33">
        <v>1.5452919279559135E-4</v>
      </c>
      <c r="N68" s="33">
        <v>1.8052532886227702E-4</v>
      </c>
      <c r="O68" s="33">
        <v>3.3505452165786837E-4</v>
      </c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>
      <c r="A69" s="24">
        <v>69</v>
      </c>
      <c r="B69" s="28" t="s">
        <v>12</v>
      </c>
      <c r="C69" s="29">
        <v>72214636.163664535</v>
      </c>
      <c r="D69" s="29">
        <v>35862037.59638235</v>
      </c>
      <c r="E69" s="29">
        <v>21535350.737155449</v>
      </c>
      <c r="F69" s="93">
        <v>6851954.2798840674</v>
      </c>
      <c r="G69" s="29">
        <v>286342.38345315517</v>
      </c>
      <c r="H69" s="29">
        <v>65925.782806820702</v>
      </c>
      <c r="I69" s="29">
        <v>911155.2624607305</v>
      </c>
      <c r="J69" s="29">
        <v>16715.386839477305</v>
      </c>
      <c r="K69" s="29">
        <v>12043.433383589592</v>
      </c>
      <c r="L69" s="29">
        <v>6648915.4609223884</v>
      </c>
      <c r="M69" s="29">
        <v>11159.2694343984</v>
      </c>
      <c r="N69" s="29">
        <v>13036.570942115222</v>
      </c>
      <c r="O69" s="29">
        <v>24195.840376513625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>
      <c r="A70" s="24">
        <v>70</v>
      </c>
      <c r="B70" s="28" t="s">
        <v>59</v>
      </c>
      <c r="C70" s="35">
        <v>0.7299340446656899</v>
      </c>
      <c r="D70" s="35">
        <v>0.62906447161490686</v>
      </c>
      <c r="E70" s="35">
        <v>1.2335054160263548</v>
      </c>
      <c r="F70" s="35">
        <v>1.4946530074905922</v>
      </c>
      <c r="G70" s="35">
        <v>1.1687977364133062</v>
      </c>
      <c r="H70" s="35">
        <v>6.8441874009381757E-3</v>
      </c>
      <c r="I70" s="35">
        <v>1.5027441083367123</v>
      </c>
      <c r="J70" s="35">
        <v>1.9741805644829697</v>
      </c>
      <c r="K70" s="35">
        <v>0.24348281822737491</v>
      </c>
      <c r="L70" s="35">
        <v>0.96808511592884361</v>
      </c>
      <c r="M70" s="35">
        <v>1.0281960451651539E-2</v>
      </c>
      <c r="N70" s="35">
        <v>9.4021985204901896E-3</v>
      </c>
      <c r="O70" s="35">
        <v>9.7884759819015458E-3</v>
      </c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>
      <c r="A71" s="24">
        <v>71</v>
      </c>
      <c r="B71" s="28" t="s">
        <v>13</v>
      </c>
      <c r="C71" s="36">
        <v>3.2086746522151962E-3</v>
      </c>
      <c r="D71" s="36">
        <v>5.7806083161654606E-3</v>
      </c>
      <c r="E71" s="36">
        <v>3.5421471196309538E-3</v>
      </c>
      <c r="F71" s="36">
        <v>3.1329702873027707E-3</v>
      </c>
      <c r="G71" s="36">
        <v>3.35053706206108E-3</v>
      </c>
      <c r="H71" s="36">
        <v>1.3003045471040847E-5</v>
      </c>
      <c r="I71" s="36">
        <v>4.798331994632316E-3</v>
      </c>
      <c r="J71" s="36">
        <v>2.7056530961128526E-3</v>
      </c>
      <c r="K71" s="36">
        <v>6.8676596939135689E-4</v>
      </c>
      <c r="L71" s="36">
        <v>4.7803377855239184E-3</v>
      </c>
      <c r="M71" s="36">
        <v>2.0830368593420345E-5</v>
      </c>
      <c r="N71" s="36">
        <v>1.7623704968418789E-5</v>
      </c>
      <c r="O71" s="36">
        <v>1.8970596058427896E-5</v>
      </c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>
      <c r="A72" s="24">
        <v>72</v>
      </c>
      <c r="B72" s="28" t="s">
        <v>14</v>
      </c>
      <c r="C72" s="35">
        <v>84.476663173902082</v>
      </c>
      <c r="D72" s="35">
        <v>48.420615610834957</v>
      </c>
      <c r="E72" s="35">
        <v>1399.8435369801218</v>
      </c>
      <c r="F72" s="35">
        <v>25052.849286596225</v>
      </c>
      <c r="G72" s="35">
        <v>29.523130602540331</v>
      </c>
      <c r="H72" s="35">
        <v>416.5926243716948</v>
      </c>
      <c r="I72" s="35">
        <v>299.22997125147145</v>
      </c>
      <c r="J72" s="35">
        <v>6.7774240462808386</v>
      </c>
      <c r="K72" s="35">
        <v>23.377741928676009</v>
      </c>
      <c r="L72" s="35">
        <v>80.428970771868435</v>
      </c>
      <c r="M72" s="35">
        <v>11159.2694343984</v>
      </c>
      <c r="N72" s="35">
        <v>13036.570942115222</v>
      </c>
      <c r="O72" s="29">
        <v>12097.920188256812</v>
      </c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>
      <c r="A73" s="24">
        <v>73</v>
      </c>
      <c r="B73" s="28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>
      <c r="A74" s="24">
        <v>74</v>
      </c>
      <c r="B74" s="32" t="s">
        <v>23</v>
      </c>
      <c r="C74" s="33">
        <v>1</v>
      </c>
      <c r="D74" s="33">
        <v>0.56796629140820376</v>
      </c>
      <c r="E74" s="33">
        <v>0.22171273274920411</v>
      </c>
      <c r="F74" s="33">
        <v>7.0793988031888008E-2</v>
      </c>
      <c r="G74" s="33">
        <v>3.497571351576808E-2</v>
      </c>
      <c r="H74" s="33">
        <v>1.0414992837806327E-3</v>
      </c>
      <c r="I74" s="33">
        <v>8.9489231653309322E-3</v>
      </c>
      <c r="J74" s="33">
        <v>2.5488049651920073E-4</v>
      </c>
      <c r="K74" s="33">
        <v>1.2348226405518278E-4</v>
      </c>
      <c r="L74" s="33">
        <v>9.378725982889749E-2</v>
      </c>
      <c r="M74" s="33">
        <v>1.8046405324067147E-4</v>
      </c>
      <c r="N74" s="33">
        <v>2.147652031117702E-4</v>
      </c>
      <c r="O74" s="33">
        <v>3.9522925635244164E-4</v>
      </c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>
      <c r="A75" s="24">
        <v>75</v>
      </c>
      <c r="B75" s="28" t="s">
        <v>12</v>
      </c>
      <c r="C75" s="29">
        <v>152444375.42017454</v>
      </c>
      <c r="D75" s="29">
        <v>86583266.553436473</v>
      </c>
      <c r="E75" s="29">
        <v>33798859.066652499</v>
      </c>
      <c r="F75" s="92">
        <v>10792145.289024478</v>
      </c>
      <c r="G75" s="29">
        <v>5331850.8017862216</v>
      </c>
      <c r="H75" s="29">
        <v>158770.70781649766</v>
      </c>
      <c r="I75" s="29">
        <v>1364213.0026220053</v>
      </c>
      <c r="J75" s="29">
        <v>38855.098098653529</v>
      </c>
      <c r="K75" s="29">
        <v>18824.176619361409</v>
      </c>
      <c r="L75" s="29">
        <v>14297340.246985903</v>
      </c>
      <c r="M75" s="29">
        <v>27510.729882067288</v>
      </c>
      <c r="N75" s="29">
        <v>32739.747250360731</v>
      </c>
      <c r="O75" s="29">
        <v>60250.477132428015</v>
      </c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>
      <c r="A76" s="24">
        <v>76</v>
      </c>
      <c r="B76" s="28" t="s">
        <v>59</v>
      </c>
      <c r="C76" s="35">
        <v>1.5408834752666329</v>
      </c>
      <c r="D76" s="35">
        <v>1.5187775284309155</v>
      </c>
      <c r="E76" s="35">
        <v>1.9359366941861191</v>
      </c>
      <c r="F76" s="35">
        <v>2.3541477007328755</v>
      </c>
      <c r="G76" s="35">
        <v>21.763649072372559</v>
      </c>
      <c r="H76" s="35">
        <v>1.6483027304505269E-2</v>
      </c>
      <c r="I76" s="35">
        <v>2.249960173274979</v>
      </c>
      <c r="J76" s="35">
        <v>4.5890041453470563</v>
      </c>
      <c r="K76" s="35">
        <v>0.38056951270534495</v>
      </c>
      <c r="L76" s="35">
        <v>2.0816992443091364</v>
      </c>
      <c r="M76" s="35">
        <v>2.5347917111092976E-2</v>
      </c>
      <c r="N76" s="35">
        <v>2.3612467153008781E-2</v>
      </c>
      <c r="O76" s="35">
        <v>2.437445193601738E-2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>
      <c r="A77" s="24">
        <v>77</v>
      </c>
      <c r="B77" s="28" t="s">
        <v>13</v>
      </c>
      <c r="C77" s="36">
        <v>6.7734801318518438E-3</v>
      </c>
      <c r="D77" s="36">
        <v>1.395637237104606E-2</v>
      </c>
      <c r="E77" s="36">
        <v>5.5592561621575559E-3</v>
      </c>
      <c r="F77" s="36">
        <v>4.9345732831335152E-3</v>
      </c>
      <c r="G77" s="36">
        <v>6.2388821051660395E-2</v>
      </c>
      <c r="H77" s="36">
        <v>3.1315558880154328E-5</v>
      </c>
      <c r="I77" s="36">
        <v>7.1842277245879474E-3</v>
      </c>
      <c r="J77" s="36">
        <v>6.2893199828379168E-3</v>
      </c>
      <c r="K77" s="36">
        <v>1.073431760880191E-3</v>
      </c>
      <c r="L77" s="36">
        <v>1.0279287835264052E-2</v>
      </c>
      <c r="M77" s="36">
        <v>5.1352702530062965E-5</v>
      </c>
      <c r="N77" s="36">
        <v>4.4259771134827154E-5</v>
      </c>
      <c r="O77" s="36">
        <v>4.7239006631747831E-5</v>
      </c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>
      <c r="A78" s="24">
        <v>78</v>
      </c>
      <c r="B78" s="28" t="s">
        <v>14</v>
      </c>
      <c r="C78" s="35">
        <v>178.32939192464761</v>
      </c>
      <c r="D78" s="35">
        <v>116.90398396485224</v>
      </c>
      <c r="E78" s="35">
        <v>2196.9976249388437</v>
      </c>
      <c r="F78" s="35">
        <v>39459.397766085844</v>
      </c>
      <c r="G78" s="35">
        <v>549.73673710495723</v>
      </c>
      <c r="H78" s="35">
        <v>1003.2904127424812</v>
      </c>
      <c r="I78" s="35">
        <v>448.01740644400832</v>
      </c>
      <c r="J78" s="35">
        <v>15.75419574212199</v>
      </c>
      <c r="K78" s="35">
        <v>36.539974026583124</v>
      </c>
      <c r="L78" s="35">
        <v>172.94856094933138</v>
      </c>
      <c r="M78" s="35">
        <v>27510.729882067288</v>
      </c>
      <c r="N78" s="35">
        <v>32739.747250360731</v>
      </c>
      <c r="O78" s="29">
        <v>30125.238566214008</v>
      </c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>
      <c r="A79" s="24">
        <v>79</v>
      </c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25">
      <c r="A80" s="24">
        <v>80</v>
      </c>
      <c r="B80" s="32" t="s">
        <v>24</v>
      </c>
      <c r="C80" s="33">
        <v>1</v>
      </c>
      <c r="D80" s="33">
        <v>0.5947765932720136</v>
      </c>
      <c r="E80" s="33">
        <v>0.24183780591139911</v>
      </c>
      <c r="F80" s="33">
        <v>5.9880942198561583E-2</v>
      </c>
      <c r="G80" s="33">
        <v>8.6561028287446776E-3</v>
      </c>
      <c r="H80" s="33">
        <v>1.2765526426679876E-3</v>
      </c>
      <c r="I80" s="33">
        <v>1.6713859555487258E-2</v>
      </c>
      <c r="J80" s="33">
        <v>1.7976112483936358E-4</v>
      </c>
      <c r="K80" s="33">
        <v>6.2940195183855548E-4</v>
      </c>
      <c r="L80" s="33">
        <v>7.5625821315413649E-2</v>
      </c>
      <c r="M80" s="33">
        <v>1.9574748439196355E-4</v>
      </c>
      <c r="N80" s="33">
        <v>2.2741171464220317E-4</v>
      </c>
      <c r="O80" s="33">
        <v>4.2315919903416674E-4</v>
      </c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:25">
      <c r="A81" s="24">
        <v>81</v>
      </c>
      <c r="B81" s="28" t="s">
        <v>12</v>
      </c>
      <c r="C81" s="29">
        <v>59453685.530049905</v>
      </c>
      <c r="D81" s="29">
        <v>35361660.537028693</v>
      </c>
      <c r="E81" s="29">
        <v>14378148.861933567</v>
      </c>
      <c r="F81" s="92">
        <v>3560142.7067163754</v>
      </c>
      <c r="G81" s="29">
        <v>514637.21549596154</v>
      </c>
      <c r="H81" s="29">
        <v>75895.759379736701</v>
      </c>
      <c r="I81" s="29">
        <v>993700.55000535911</v>
      </c>
      <c r="J81" s="29">
        <v>10687.461386727566</v>
      </c>
      <c r="K81" s="29">
        <v>37420.265716609094</v>
      </c>
      <c r="L81" s="29">
        <v>4496233.7984383479</v>
      </c>
      <c r="M81" s="29">
        <v>11637.909380338153</v>
      </c>
      <c r="N81" s="29">
        <v>13520.464568186993</v>
      </c>
      <c r="O81" s="29">
        <v>25158.373948525146</v>
      </c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:25">
      <c r="A82" s="24">
        <v>82</v>
      </c>
      <c r="B82" s="28" t="s">
        <v>59</v>
      </c>
      <c r="C82" s="35">
        <v>0.60094838739999168</v>
      </c>
      <c r="D82" s="35">
        <v>0.6202872394343717</v>
      </c>
      <c r="E82" s="35">
        <v>0.82355401173145071</v>
      </c>
      <c r="F82" s="35">
        <v>0.77659274804433753</v>
      </c>
      <c r="G82" s="35">
        <v>2.1006558836726721</v>
      </c>
      <c r="H82" s="35">
        <v>7.8792359834927491E-3</v>
      </c>
      <c r="I82" s="35">
        <v>1.6388838527241256</v>
      </c>
      <c r="J82" s="35">
        <v>1.2622488941452186</v>
      </c>
      <c r="K82" s="35">
        <v>0.75652776623584184</v>
      </c>
      <c r="L82" s="35">
        <v>0.65465368654281675</v>
      </c>
      <c r="M82" s="35">
        <v>1.0722971131039125E-2</v>
      </c>
      <c r="N82" s="35">
        <v>9.7511909016407237E-3</v>
      </c>
      <c r="O82" s="35">
        <v>1.0177870878081891E-2</v>
      </c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1:25">
      <c r="A83" s="24">
        <v>83</v>
      </c>
      <c r="B83" s="28" t="s">
        <v>13</v>
      </c>
      <c r="C83" s="36">
        <v>2.6416740964905808E-3</v>
      </c>
      <c r="D83" s="36">
        <v>5.6999524476096276E-3</v>
      </c>
      <c r="E83" s="36">
        <v>2.3649263575286545E-3</v>
      </c>
      <c r="F83" s="36">
        <v>1.6278306689006083E-3</v>
      </c>
      <c r="G83" s="36">
        <v>6.0218506364330326E-3</v>
      </c>
      <c r="H83" s="36">
        <v>1.496950006897436E-5</v>
      </c>
      <c r="I83" s="36">
        <v>5.2330325451859453E-3</v>
      </c>
      <c r="J83" s="36">
        <v>1.729936810214452E-3</v>
      </c>
      <c r="K83" s="36">
        <v>2.1338570357159669E-3</v>
      </c>
      <c r="L83" s="36">
        <v>3.2326349230259012E-3</v>
      </c>
      <c r="M83" s="36">
        <v>2.1723818344416284E-5</v>
      </c>
      <c r="N83" s="36">
        <v>1.8277864604403827E-5</v>
      </c>
      <c r="O83" s="36">
        <v>1.9725264435436643E-5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</row>
    <row r="84" spans="1:25">
      <c r="A84" s="24">
        <v>84</v>
      </c>
      <c r="B84" s="28" t="s">
        <v>14</v>
      </c>
      <c r="C84" s="35">
        <v>69.548906340626473</v>
      </c>
      <c r="D84" s="35">
        <v>47.745010796514883</v>
      </c>
      <c r="E84" s="35">
        <v>934.61021386523953</v>
      </c>
      <c r="F84" s="35">
        <v>13016.975161668648</v>
      </c>
      <c r="G84" s="35">
        <v>53.061309132046858</v>
      </c>
      <c r="H84" s="35">
        <v>479.59405611208024</v>
      </c>
      <c r="I84" s="35">
        <v>326.33844006744141</v>
      </c>
      <c r="J84" s="35">
        <v>4.3333402027547914</v>
      </c>
      <c r="K84" s="35">
        <v>72.637202943919291</v>
      </c>
      <c r="L84" s="35">
        <v>54.388938900407851</v>
      </c>
      <c r="M84" s="35">
        <v>11637.909380338153</v>
      </c>
      <c r="N84" s="35">
        <v>13520.464568186993</v>
      </c>
      <c r="O84" s="29">
        <v>12579.186974262573</v>
      </c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 spans="1:25">
      <c r="A85" s="24">
        <v>85</v>
      </c>
      <c r="B85" s="28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8"/>
      <c r="Q85" s="28"/>
      <c r="R85" s="28"/>
      <c r="S85" s="28"/>
      <c r="T85" s="28"/>
      <c r="U85" s="28"/>
      <c r="V85" s="28"/>
      <c r="W85" s="28"/>
      <c r="X85" s="28"/>
      <c r="Y85" s="28"/>
    </row>
    <row r="86" spans="1:25">
      <c r="A86" s="24">
        <v>86</v>
      </c>
      <c r="B86" s="32" t="s">
        <v>25</v>
      </c>
      <c r="C86" s="33">
        <v>1</v>
      </c>
      <c r="D86" s="33">
        <v>0.70827082551564013</v>
      </c>
      <c r="E86" s="33">
        <v>9.2678033218351982E-2</v>
      </c>
      <c r="F86" s="33">
        <v>3.1350710543151263E-3</v>
      </c>
      <c r="G86" s="33">
        <v>3.8088999784337248E-3</v>
      </c>
      <c r="H86" s="33">
        <v>5.2781635996154694E-2</v>
      </c>
      <c r="I86" s="33">
        <v>9.1413430337629296E-3</v>
      </c>
      <c r="J86" s="33">
        <v>2.5999410237440672E-3</v>
      </c>
      <c r="K86" s="33">
        <v>4.9065379155264631E-4</v>
      </c>
      <c r="L86" s="33">
        <v>0.11970234017523228</v>
      </c>
      <c r="M86" s="33">
        <v>3.6819430943766645E-3</v>
      </c>
      <c r="N86" s="33">
        <v>3.7093131184355479E-3</v>
      </c>
      <c r="O86" s="33">
        <v>7.391256212812212E-3</v>
      </c>
      <c r="P86" s="28"/>
      <c r="Q86" s="28"/>
      <c r="R86" s="28"/>
      <c r="S86" s="28"/>
      <c r="T86" s="28"/>
      <c r="U86" s="28"/>
      <c r="V86" s="28"/>
      <c r="W86" s="28"/>
      <c r="X86" s="28"/>
      <c r="Y86" s="28"/>
    </row>
    <row r="87" spans="1:25">
      <c r="A87" s="24">
        <v>87</v>
      </c>
      <c r="B87" s="28" t="s">
        <v>12</v>
      </c>
      <c r="C87" s="29">
        <v>11235427.049505575</v>
      </c>
      <c r="D87" s="29">
        <v>7957725.1913740663</v>
      </c>
      <c r="E87" s="29">
        <v>1041277.281316448</v>
      </c>
      <c r="F87" s="29">
        <v>35223.862125774132</v>
      </c>
      <c r="G87" s="29">
        <v>42794.617846555469</v>
      </c>
      <c r="H87" s="29">
        <v>593024.22078835359</v>
      </c>
      <c r="I87" s="29">
        <v>102706.89279034937</v>
      </c>
      <c r="J87" s="29">
        <v>29211.447705293307</v>
      </c>
      <c r="K87" s="29">
        <v>5512.7048815530716</v>
      </c>
      <c r="L87" s="29">
        <v>1344906.9106939225</v>
      </c>
      <c r="M87" s="29">
        <v>41368.203037299834</v>
      </c>
      <c r="N87" s="29">
        <v>41675.716945956628</v>
      </c>
      <c r="O87" s="29">
        <v>83043.919983256463</v>
      </c>
      <c r="P87" s="28"/>
      <c r="Q87" s="28"/>
      <c r="R87" s="28"/>
      <c r="S87" s="28"/>
      <c r="T87" s="28"/>
      <c r="U87" s="28"/>
      <c r="V87" s="28"/>
      <c r="W87" s="28"/>
      <c r="X87" s="28"/>
      <c r="Y87" s="28"/>
    </row>
    <row r="88" spans="1:25">
      <c r="A88" s="24">
        <v>88</v>
      </c>
      <c r="B88" s="28" t="s">
        <v>59</v>
      </c>
      <c r="C88" s="35">
        <v>0.1135659077642542</v>
      </c>
      <c r="D88" s="35">
        <v>0.13958833709084456</v>
      </c>
      <c r="E88" s="35">
        <v>5.9642454017384293E-2</v>
      </c>
      <c r="F88" s="35">
        <v>7.6835672439152713E-3</v>
      </c>
      <c r="G88" s="35">
        <v>0.17467987751771075</v>
      </c>
      <c r="H88" s="35">
        <v>6.1565729333302774E-2</v>
      </c>
      <c r="I88" s="35">
        <v>0.16939174297192824</v>
      </c>
      <c r="J88" s="35">
        <v>3.4500351606582389</v>
      </c>
      <c r="K88" s="35">
        <v>0.1114506866825286</v>
      </c>
      <c r="L88" s="35">
        <v>0.19581905804108504</v>
      </c>
      <c r="M88" s="35">
        <v>3.8115956432979388E-2</v>
      </c>
      <c r="N88" s="35">
        <v>3.0057241735537522E-2</v>
      </c>
      <c r="O88" s="35">
        <v>3.3595585172900143E-2</v>
      </c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 spans="1:25">
      <c r="A89" s="24">
        <v>89</v>
      </c>
      <c r="B89" s="28" t="s">
        <v>13</v>
      </c>
      <c r="C89" s="36">
        <v>4.992177748961757E-4</v>
      </c>
      <c r="D89" s="36">
        <v>1.2827071606119976E-3</v>
      </c>
      <c r="E89" s="36">
        <v>1.7126989793523988E-4</v>
      </c>
      <c r="F89" s="36">
        <v>1.6105669847809747E-5</v>
      </c>
      <c r="G89" s="36">
        <v>5.0074652387281681E-4</v>
      </c>
      <c r="H89" s="36">
        <v>1.1696669466838297E-4</v>
      </c>
      <c r="I89" s="36">
        <v>5.4087573221522662E-4</v>
      </c>
      <c r="J89" s="36">
        <v>4.7283407009823652E-3</v>
      </c>
      <c r="K89" s="36">
        <v>3.143570434911848E-4</v>
      </c>
      <c r="L89" s="36">
        <v>9.6694105391896578E-4</v>
      </c>
      <c r="M89" s="36">
        <v>7.7219653345601111E-5</v>
      </c>
      <c r="N89" s="36">
        <v>5.6340010196247146E-5</v>
      </c>
      <c r="O89" s="36">
        <v>6.5110061754249546E-5</v>
      </c>
      <c r="P89" s="28"/>
      <c r="Q89" s="28"/>
      <c r="R89" s="28"/>
      <c r="S89" s="28"/>
      <c r="T89" s="28"/>
      <c r="U89" s="28"/>
      <c r="V89" s="28"/>
      <c r="W89" s="28"/>
      <c r="X89" s="28"/>
      <c r="Y89" s="28"/>
    </row>
    <row r="90" spans="1:25">
      <c r="A90" s="24">
        <v>90</v>
      </c>
      <c r="B90" s="28" t="s">
        <v>14</v>
      </c>
      <c r="C90" s="35">
        <v>13.143199729275867</v>
      </c>
      <c r="D90" s="35">
        <v>10.744452308171452</v>
      </c>
      <c r="E90" s="35">
        <v>67.685234860846109</v>
      </c>
      <c r="F90" s="35">
        <v>128.78925822952152</v>
      </c>
      <c r="G90" s="35">
        <v>4.4123090564982821</v>
      </c>
      <c r="H90" s="35">
        <v>3747.3884410006544</v>
      </c>
      <c r="I90" s="35">
        <v>33.729685645434934</v>
      </c>
      <c r="J90" s="35">
        <v>11.844079350706844</v>
      </c>
      <c r="K90" s="35">
        <v>10.700818275418449</v>
      </c>
      <c r="L90" s="35">
        <v>16.268740254982767</v>
      </c>
      <c r="M90" s="35">
        <v>41368.203037299834</v>
      </c>
      <c r="N90" s="35">
        <v>41675.716945956628</v>
      </c>
      <c r="O90" s="29">
        <v>41521.959991628231</v>
      </c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 spans="1:25">
      <c r="A91" s="24">
        <v>91</v>
      </c>
      <c r="B91" s="28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8"/>
      <c r="Q91" s="28"/>
      <c r="R91" s="28"/>
      <c r="S91" s="28"/>
      <c r="T91" s="28"/>
      <c r="U91" s="28"/>
      <c r="V91" s="28"/>
      <c r="W91" s="28"/>
      <c r="X91" s="28"/>
      <c r="Y91" s="28"/>
    </row>
    <row r="92" spans="1:25">
      <c r="A92" s="24">
        <v>92</v>
      </c>
      <c r="B92" s="32" t="s">
        <v>26</v>
      </c>
      <c r="C92" s="33">
        <v>1</v>
      </c>
      <c r="D92" s="33">
        <v>0.76681684528713412</v>
      </c>
      <c r="E92" s="33">
        <v>9.6706423165614119E-2</v>
      </c>
      <c r="F92" s="33">
        <v>1.6054493285487019E-2</v>
      </c>
      <c r="G92" s="33">
        <v>6.1802770556290652E-3</v>
      </c>
      <c r="H92" s="33">
        <v>1.4134750482100787E-3</v>
      </c>
      <c r="I92" s="33">
        <v>1.3018144264092355E-3</v>
      </c>
      <c r="J92" s="33">
        <v>2.4523812986084388E-3</v>
      </c>
      <c r="K92" s="33">
        <v>5.4344651259576689E-4</v>
      </c>
      <c r="L92" s="33">
        <v>0.10807867285072466</v>
      </c>
      <c r="M92" s="33">
        <v>2.0925158175348518E-4</v>
      </c>
      <c r="N92" s="33">
        <v>2.4291948783411907E-4</v>
      </c>
      <c r="O92" s="33">
        <v>4.5217106958760425E-4</v>
      </c>
      <c r="P92" s="28"/>
      <c r="Q92" s="28"/>
      <c r="R92" s="28"/>
      <c r="S92" s="28"/>
      <c r="T92" s="28"/>
      <c r="U92" s="28"/>
      <c r="V92" s="28"/>
      <c r="W92" s="28"/>
      <c r="X92" s="28"/>
      <c r="Y92" s="28"/>
    </row>
    <row r="93" spans="1:25">
      <c r="A93" s="24">
        <v>93</v>
      </c>
      <c r="B93" s="28" t="s">
        <v>12</v>
      </c>
      <c r="C93" s="29">
        <v>30023786.281534955</v>
      </c>
      <c r="D93" s="29">
        <v>23022745.07998177</v>
      </c>
      <c r="E93" s="29">
        <v>2903492.9811760793</v>
      </c>
      <c r="F93" s="29">
        <v>482016.67526180018</v>
      </c>
      <c r="G93" s="29">
        <v>185555.31747888116</v>
      </c>
      <c r="H93" s="29">
        <v>42437.872761741717</v>
      </c>
      <c r="I93" s="29">
        <v>39085.398116729899</v>
      </c>
      <c r="J93" s="29">
        <v>73629.771990252921</v>
      </c>
      <c r="K93" s="29">
        <v>16316.3219496208</v>
      </c>
      <c r="L93" s="29">
        <v>3244930.9752620915</v>
      </c>
      <c r="M93" s="29">
        <v>6282.5247696397782</v>
      </c>
      <c r="N93" s="29">
        <v>7293.3627863515212</v>
      </c>
      <c r="O93" s="29">
        <v>13575.887555991299</v>
      </c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 spans="1:25">
      <c r="A94" s="24">
        <v>94</v>
      </c>
      <c r="B94" s="28" t="s">
        <v>59</v>
      </c>
      <c r="C94" s="35">
        <v>0.30347565148692102</v>
      </c>
      <c r="D94" s="35">
        <v>0.40384740911443384</v>
      </c>
      <c r="E94" s="35">
        <v>0.16630675587261268</v>
      </c>
      <c r="F94" s="35">
        <v>0.10514484538458647</v>
      </c>
      <c r="G94" s="35">
        <v>0.75740319135902257</v>
      </c>
      <c r="H94" s="35">
        <v>4.4057535870242219E-3</v>
      </c>
      <c r="I94" s="35">
        <v>6.4462506185044496E-2</v>
      </c>
      <c r="J94" s="35">
        <v>8.6960873969827475</v>
      </c>
      <c r="K94" s="35">
        <v>0.32986806377092748</v>
      </c>
      <c r="L94" s="35">
        <v>0.47246342622799758</v>
      </c>
      <c r="M94" s="35">
        <v>5.7886111270723899E-3</v>
      </c>
      <c r="N94" s="35">
        <v>5.260098311412725E-3</v>
      </c>
      <c r="O94" s="35">
        <v>5.4921526678530942E-3</v>
      </c>
      <c r="P94" s="28"/>
      <c r="Q94" s="28"/>
      <c r="R94" s="28"/>
      <c r="S94" s="28"/>
      <c r="T94" s="28"/>
      <c r="U94" s="28"/>
      <c r="V94" s="28"/>
      <c r="W94" s="28"/>
      <c r="X94" s="28"/>
      <c r="Y94" s="28"/>
    </row>
    <row r="95" spans="1:25">
      <c r="A95" s="24">
        <v>95</v>
      </c>
      <c r="B95" s="28" t="s">
        <v>13</v>
      </c>
      <c r="C95" s="36">
        <v>1.3340309821232637E-3</v>
      </c>
      <c r="D95" s="36">
        <v>3.7110404369138611E-3</v>
      </c>
      <c r="E95" s="36">
        <v>4.7756822842904889E-4</v>
      </c>
      <c r="F95" s="36">
        <v>2.2039608845802742E-4</v>
      </c>
      <c r="G95" s="36">
        <v>2.1712118226368381E-3</v>
      </c>
      <c r="H95" s="36">
        <v>8.3703456481078253E-6</v>
      </c>
      <c r="I95" s="36">
        <v>2.058317874386745E-4</v>
      </c>
      <c r="J95" s="36">
        <v>1.1918157950195593E-2</v>
      </c>
      <c r="K95" s="36">
        <v>9.3042360128810394E-4</v>
      </c>
      <c r="L95" s="36">
        <v>2.3329919358472985E-3</v>
      </c>
      <c r="M95" s="36">
        <v>1.1727228867285156E-5</v>
      </c>
      <c r="N95" s="36">
        <v>9.8596536270947214E-6</v>
      </c>
      <c r="O95" s="36">
        <v>1.0644089023224832E-5</v>
      </c>
      <c r="P95" s="28"/>
      <c r="Q95" s="28"/>
      <c r="R95" s="28"/>
      <c r="S95" s="28"/>
      <c r="T95" s="28"/>
      <c r="U95" s="28"/>
      <c r="V95" s="28"/>
      <c r="W95" s="28"/>
      <c r="X95" s="28"/>
      <c r="Y95" s="28"/>
    </row>
    <row r="96" spans="1:25">
      <c r="A96" s="24">
        <v>96</v>
      </c>
      <c r="B96" s="28" t="s">
        <v>14</v>
      </c>
      <c r="C96" s="35">
        <v>35.121817621046439</v>
      </c>
      <c r="D96" s="35">
        <v>31.08511296459335</v>
      </c>
      <c r="E96" s="35">
        <v>188.73321052319869</v>
      </c>
      <c r="F96" s="35">
        <v>1762.4010064416825</v>
      </c>
      <c r="G96" s="35">
        <v>19.131550858313847</v>
      </c>
      <c r="H96" s="35">
        <v>268.16981208051641</v>
      </c>
      <c r="I96" s="35">
        <v>12.835927131931001</v>
      </c>
      <c r="J96" s="35">
        <v>29.853941880086335</v>
      </c>
      <c r="K96" s="35">
        <v>31.671928727830732</v>
      </c>
      <c r="L96" s="35">
        <v>39.252485627164113</v>
      </c>
      <c r="M96" s="35">
        <v>6282.5247696397782</v>
      </c>
      <c r="N96" s="35">
        <v>7293.3627863515212</v>
      </c>
      <c r="O96" s="29">
        <v>6787.9437779956497</v>
      </c>
      <c r="P96" s="28"/>
      <c r="Q96" s="28"/>
      <c r="R96" s="28"/>
      <c r="S96" s="28"/>
      <c r="T96" s="28"/>
      <c r="U96" s="28"/>
      <c r="V96" s="28"/>
      <c r="W96" s="28"/>
      <c r="X96" s="28"/>
      <c r="Y96" s="28"/>
    </row>
    <row r="97" spans="1:25">
      <c r="A97" s="24">
        <v>97</v>
      </c>
      <c r="B97" s="28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 spans="1:25">
      <c r="A98" s="24">
        <v>98</v>
      </c>
      <c r="B98" s="32" t="s">
        <v>27</v>
      </c>
      <c r="C98" s="33">
        <v>1</v>
      </c>
      <c r="D98" s="33">
        <v>0.94263319456372729</v>
      </c>
      <c r="E98" s="33">
        <v>3.9519892611145678E-3</v>
      </c>
      <c r="F98" s="33">
        <v>-2.4846808108963661E-3</v>
      </c>
      <c r="G98" s="33">
        <v>8.7967810096992068E-3</v>
      </c>
      <c r="H98" s="33">
        <v>-4.3163157600061182E-3</v>
      </c>
      <c r="I98" s="33">
        <v>-1.2861437934116699E-3</v>
      </c>
      <c r="J98" s="33">
        <v>2.7457819470135115E-3</v>
      </c>
      <c r="K98" s="33">
        <v>5.5350549194930414E-4</v>
      </c>
      <c r="L98" s="33">
        <v>4.9796596695069591E-2</v>
      </c>
      <c r="M98" s="33">
        <v>-2.1376607480558729E-4</v>
      </c>
      <c r="N98" s="33">
        <v>-1.7694252945406861E-4</v>
      </c>
      <c r="O98" s="33">
        <v>-3.907086042596559E-4</v>
      </c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 spans="1:25">
      <c r="A99" s="24">
        <v>99</v>
      </c>
      <c r="B99" s="28" t="s">
        <v>12</v>
      </c>
      <c r="C99" s="29">
        <v>32763124.61189701</v>
      </c>
      <c r="D99" s="29">
        <v>30883608.816801958</v>
      </c>
      <c r="E99" s="29">
        <v>129479.51662677538</v>
      </c>
      <c r="F99" s="29">
        <v>-81405.90702818695</v>
      </c>
      <c r="G99" s="29">
        <v>288210.0324043443</v>
      </c>
      <c r="H99" s="29">
        <v>-141415.99110937541</v>
      </c>
      <c r="I99" s="29">
        <v>-42138.089372364469</v>
      </c>
      <c r="J99" s="29">
        <v>89960.396087100875</v>
      </c>
      <c r="K99" s="29">
        <v>18134.569406104409</v>
      </c>
      <c r="L99" s="29">
        <v>1631492.1027689439</v>
      </c>
      <c r="M99" s="29">
        <v>-7003.6445466515543</v>
      </c>
      <c r="N99" s="29">
        <v>-5797.1901416479068</v>
      </c>
      <c r="O99" s="29">
        <v>-12800.834688299461</v>
      </c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 spans="1:25">
      <c r="A100" s="24">
        <v>100</v>
      </c>
      <c r="B100" s="28" t="s">
        <v>59</v>
      </c>
      <c r="C100" s="35">
        <v>0.33116444718558324</v>
      </c>
      <c r="D100" s="35">
        <v>0.54173667655356028</v>
      </c>
      <c r="E100" s="35">
        <v>7.4163493770289099E-3</v>
      </c>
      <c r="F100" s="35">
        <v>-1.7757500823434833E-2</v>
      </c>
      <c r="G100" s="35">
        <v>1.1764211410949317</v>
      </c>
      <c r="H100" s="35">
        <v>-1.4681320470294596E-2</v>
      </c>
      <c r="I100" s="35">
        <v>-6.9497228573177069E-2</v>
      </c>
      <c r="J100" s="35">
        <v>10.624825332124823</v>
      </c>
      <c r="K100" s="35">
        <v>0.36662768213213548</v>
      </c>
      <c r="L100" s="35">
        <v>0.23754599238459204</v>
      </c>
      <c r="M100" s="35">
        <v>-6.453038585493961E-3</v>
      </c>
      <c r="N100" s="35">
        <v>-4.1810329430047536E-3</v>
      </c>
      <c r="O100" s="35">
        <v>-5.1786034684018689E-3</v>
      </c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 spans="1:25">
      <c r="A101" s="24">
        <v>101</v>
      </c>
      <c r="B101" s="28" t="s">
        <v>13</v>
      </c>
      <c r="C101" s="36">
        <v>1.4557465502049709E-3</v>
      </c>
      <c r="D101" s="36">
        <v>4.9781344821749757E-3</v>
      </c>
      <c r="E101" s="36">
        <v>2.1296866833909788E-5</v>
      </c>
      <c r="F101" s="36">
        <v>-3.7221831540673492E-5</v>
      </c>
      <c r="G101" s="36">
        <v>3.3723907148609715E-3</v>
      </c>
      <c r="H101" s="36">
        <v>-2.7892555604774248E-5</v>
      </c>
      <c r="I101" s="36">
        <v>-2.219078907386617E-4</v>
      </c>
      <c r="J101" s="36">
        <v>1.4561531033535703E-2</v>
      </c>
      <c r="K101" s="36">
        <v>1.034107529057973E-3</v>
      </c>
      <c r="L101" s="36">
        <v>1.1729857886579756E-3</v>
      </c>
      <c r="M101" s="36">
        <v>-1.3073301819772317E-5</v>
      </c>
      <c r="N101" s="36">
        <v>-7.8370277855943291E-6</v>
      </c>
      <c r="O101" s="36">
        <v>-1.0036413710108611E-5</v>
      </c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 spans="1:25">
      <c r="A102" s="24">
        <v>102</v>
      </c>
      <c r="B102" s="28" t="s">
        <v>14</v>
      </c>
      <c r="C102" s="35">
        <v>38.326294909125487</v>
      </c>
      <c r="D102" s="35">
        <v>41.698783767507194</v>
      </c>
      <c r="E102" s="35">
        <v>8.4164435830889452</v>
      </c>
      <c r="F102" s="35">
        <v>-297.64499827490658</v>
      </c>
      <c r="G102" s="35">
        <v>29.715693237665128</v>
      </c>
      <c r="H102" s="35">
        <v>-893.62395645734853</v>
      </c>
      <c r="I102" s="35">
        <v>-13.8384529958504</v>
      </c>
      <c r="J102" s="35">
        <v>36.475359948817768</v>
      </c>
      <c r="K102" s="35">
        <v>35.201364101140875</v>
      </c>
      <c r="L102" s="35">
        <v>19.735433758986886</v>
      </c>
      <c r="M102" s="35">
        <v>-7003.6445466515543</v>
      </c>
      <c r="N102" s="35">
        <v>-5797.1901416479068</v>
      </c>
      <c r="O102" s="29">
        <v>-6400.4173441497305</v>
      </c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 spans="1:25">
      <c r="A103" s="24">
        <v>103</v>
      </c>
      <c r="B103" s="28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28"/>
      <c r="Q103" s="28"/>
      <c r="R103" s="28"/>
      <c r="S103" s="28"/>
      <c r="T103" s="28"/>
      <c r="U103" s="28"/>
      <c r="V103" s="28"/>
      <c r="W103" s="28"/>
      <c r="X103" s="28"/>
      <c r="Y103" s="28"/>
    </row>
    <row r="104" spans="1:25">
      <c r="A104" s="24">
        <v>104</v>
      </c>
      <c r="B104" s="32" t="s">
        <v>28</v>
      </c>
      <c r="C104" s="33">
        <v>1</v>
      </c>
      <c r="D104" s="33">
        <v>0.39233581155121139</v>
      </c>
      <c r="E104" s="33">
        <v>0.26271904492292686</v>
      </c>
      <c r="F104" s="33">
        <v>8.5195635134098002E-2</v>
      </c>
      <c r="G104" s="33">
        <v>5.1200984517323972E-3</v>
      </c>
      <c r="H104" s="33">
        <v>0.14138971079449586</v>
      </c>
      <c r="I104" s="33">
        <v>8.3009731509411985E-3</v>
      </c>
      <c r="J104" s="33">
        <v>2.9489423701630526E-4</v>
      </c>
      <c r="K104" s="33">
        <v>3.8192088849049895E-4</v>
      </c>
      <c r="L104" s="33">
        <v>7.5258036733697659E-2</v>
      </c>
      <c r="M104" s="33">
        <v>1.4802250029730462E-2</v>
      </c>
      <c r="N104" s="33">
        <v>1.4201643040177635E-2</v>
      </c>
      <c r="O104" s="33">
        <v>2.9003893069908096E-2</v>
      </c>
      <c r="P104" s="28"/>
      <c r="Q104" s="28"/>
      <c r="R104" s="28"/>
      <c r="S104" s="28"/>
      <c r="T104" s="28"/>
      <c r="U104" s="28"/>
      <c r="V104" s="28"/>
      <c r="W104" s="28"/>
      <c r="X104" s="28"/>
      <c r="Y104" s="28"/>
    </row>
    <row r="105" spans="1:25">
      <c r="A105" s="24">
        <v>105</v>
      </c>
      <c r="B105" s="28" t="s">
        <v>12</v>
      </c>
      <c r="C105" s="29">
        <v>15932384.774554105</v>
      </c>
      <c r="D105" s="29">
        <v>6250845.1104708491</v>
      </c>
      <c r="E105" s="29">
        <v>4185740.9113154355</v>
      </c>
      <c r="F105" s="29">
        <v>1357369.6400689699</v>
      </c>
      <c r="G105" s="29">
        <v>81575.378616599293</v>
      </c>
      <c r="H105" s="29">
        <v>2252675.2755408343</v>
      </c>
      <c r="I105" s="29">
        <v>132254.29824403796</v>
      </c>
      <c r="J105" s="29">
        <v>4698.3684519423314</v>
      </c>
      <c r="K105" s="29">
        <v>6084.9105488702016</v>
      </c>
      <c r="L105" s="29">
        <v>1199039.9986187981</v>
      </c>
      <c r="M105" s="29">
        <v>235835.14300282067</v>
      </c>
      <c r="N105" s="29">
        <v>226266.04134697843</v>
      </c>
      <c r="O105" s="29">
        <v>462101.18434979906</v>
      </c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:25">
      <c r="A106" s="24">
        <v>106</v>
      </c>
      <c r="B106" s="28" t="s">
        <v>59</v>
      </c>
      <c r="C106" s="35">
        <v>0.16104200862140283</v>
      </c>
      <c r="D106" s="35">
        <v>0.10964755044932627</v>
      </c>
      <c r="E106" s="35">
        <v>0.23975156695649275</v>
      </c>
      <c r="F106" s="35">
        <v>0.2960902148401135</v>
      </c>
      <c r="G106" s="35">
        <v>0.3329759175862203</v>
      </c>
      <c r="H106" s="35">
        <v>0.2338649779015804</v>
      </c>
      <c r="I106" s="35">
        <v>0.21812349187523902</v>
      </c>
      <c r="J106" s="35">
        <v>0.55490356111283001</v>
      </c>
      <c r="K106" s="35">
        <v>0.12301900312905714</v>
      </c>
      <c r="L106" s="35">
        <v>0.17458076928311078</v>
      </c>
      <c r="M106" s="35">
        <v>0.21729447682211209</v>
      </c>
      <c r="N106" s="35">
        <v>0.16318694913223522</v>
      </c>
      <c r="O106" s="35">
        <v>0.18694396531921673</v>
      </c>
      <c r="P106" s="28"/>
      <c r="Q106" s="28"/>
      <c r="R106" s="28"/>
      <c r="S106" s="28"/>
      <c r="T106" s="28"/>
      <c r="U106" s="28"/>
      <c r="V106" s="28"/>
      <c r="W106" s="28"/>
      <c r="X106" s="28"/>
      <c r="Y106" s="28"/>
    </row>
    <row r="107" spans="1:25">
      <c r="A107" s="24">
        <v>107</v>
      </c>
      <c r="B107" s="28" t="s">
        <v>13</v>
      </c>
      <c r="C107" s="36">
        <v>7.079152079308476E-4</v>
      </c>
      <c r="D107" s="36">
        <v>1.0075748521410019E-3</v>
      </c>
      <c r="E107" s="36">
        <v>6.8847312001085205E-4</v>
      </c>
      <c r="F107" s="36">
        <v>6.2064026955166603E-4</v>
      </c>
      <c r="G107" s="36">
        <v>9.5452627763467461E-4</v>
      </c>
      <c r="H107" s="36">
        <v>4.4431234324784409E-4</v>
      </c>
      <c r="I107" s="36">
        <v>6.9647847829816187E-4</v>
      </c>
      <c r="J107" s="36">
        <v>7.6050618934250358E-4</v>
      </c>
      <c r="K107" s="36">
        <v>3.4698655762473255E-4</v>
      </c>
      <c r="L107" s="36">
        <v>8.6206784331061817E-4</v>
      </c>
      <c r="M107" s="36">
        <v>4.4021994315218249E-4</v>
      </c>
      <c r="N107" s="36">
        <v>3.0588150632379309E-4</v>
      </c>
      <c r="O107" s="36">
        <v>3.6230751939207083E-4</v>
      </c>
      <c r="P107" s="28"/>
      <c r="Q107" s="28"/>
      <c r="R107" s="28"/>
      <c r="S107" s="28"/>
      <c r="T107" s="28"/>
      <c r="U107" s="28"/>
      <c r="V107" s="28"/>
      <c r="W107" s="28"/>
      <c r="X107" s="28"/>
      <c r="Y107" s="28"/>
    </row>
    <row r="108" spans="1:25">
      <c r="A108" s="24">
        <v>108</v>
      </c>
      <c r="B108" s="28" t="s">
        <v>14</v>
      </c>
      <c r="C108" s="35">
        <v>18.637699691606596</v>
      </c>
      <c r="D108" s="35">
        <v>8.4398374610902902</v>
      </c>
      <c r="E108" s="35">
        <v>272.08204935658966</v>
      </c>
      <c r="F108" s="35">
        <v>4962.9602927567457</v>
      </c>
      <c r="G108" s="35">
        <v>8.4107721944821279</v>
      </c>
      <c r="H108" s="35">
        <v>14234.914853338605</v>
      </c>
      <c r="I108" s="35">
        <v>43.433267075217721</v>
      </c>
      <c r="J108" s="35">
        <v>1.9050013996252191</v>
      </c>
      <c r="K108" s="35">
        <v>11.811537784930833</v>
      </c>
      <c r="L108" s="35">
        <v>14.504253147750795</v>
      </c>
      <c r="M108" s="35">
        <v>235835.14300282067</v>
      </c>
      <c r="N108" s="35">
        <v>226266.04134697843</v>
      </c>
      <c r="O108" s="29">
        <v>231050.59217489953</v>
      </c>
      <c r="P108" s="28"/>
      <c r="Q108" s="28"/>
      <c r="R108" s="28"/>
      <c r="S108" s="28"/>
      <c r="T108" s="28"/>
      <c r="U108" s="28"/>
      <c r="V108" s="28"/>
      <c r="W108" s="28"/>
      <c r="X108" s="28"/>
      <c r="Y108" s="28"/>
    </row>
    <row r="109" spans="1:25">
      <c r="A109" s="24"/>
      <c r="B109" s="28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29"/>
      <c r="P109" s="28"/>
      <c r="Q109" s="28"/>
      <c r="R109" s="28"/>
      <c r="S109" s="28"/>
      <c r="T109" s="28"/>
      <c r="U109" s="28"/>
      <c r="V109" s="28"/>
      <c r="W109" s="28"/>
      <c r="X109" s="28"/>
      <c r="Y109" s="28"/>
    </row>
    <row r="110" spans="1:25" ht="14.25" customHeight="1">
      <c r="A110" s="3"/>
      <c r="B110" s="3"/>
      <c r="C110" s="101" t="s">
        <v>155</v>
      </c>
      <c r="D110" s="101" t="s">
        <v>156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5" ht="15.75">
      <c r="A111" s="3"/>
      <c r="B111" s="95" t="s">
        <v>152</v>
      </c>
      <c r="C111" s="96">
        <f>C113/C112</f>
        <v>0.97895662210111023</v>
      </c>
      <c r="D111" s="96">
        <f>D113/D112</f>
        <v>0.98875074360884341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5" s="40" customFormat="1" ht="15.75">
      <c r="A112" s="39"/>
      <c r="B112" s="97" t="s">
        <v>153</v>
      </c>
      <c r="C112" s="98">
        <v>1960359.5876199994</v>
      </c>
      <c r="D112" s="98">
        <v>1960359.5876199994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</row>
    <row r="113" spans="1:9" s="37" customFormat="1" ht="15.75">
      <c r="A113" s="41"/>
      <c r="B113" s="99" t="s">
        <v>154</v>
      </c>
      <c r="C113" s="100">
        <f>1884107+35000</f>
        <v>1919107</v>
      </c>
      <c r="D113" s="100">
        <f>1884107+35000+19200</f>
        <v>1938307</v>
      </c>
      <c r="E113" s="39"/>
      <c r="F113" s="39"/>
      <c r="G113" s="39"/>
      <c r="H113" s="39"/>
      <c r="I113" s="39"/>
    </row>
    <row r="114" spans="1:9" s="40" customFormat="1"/>
    <row r="115" spans="1:9" s="40" customFormat="1"/>
    <row r="116" spans="1:9" s="40" customFormat="1"/>
    <row r="117" spans="1:9" s="40" customFormat="1"/>
    <row r="118" spans="1:9" s="40" customFormat="1"/>
    <row r="119" spans="1:9" s="40" customFormat="1"/>
    <row r="120" spans="1:9" s="40" customFormat="1"/>
    <row r="121" spans="1:9" s="40" customFormat="1"/>
    <row r="122" spans="1:9" s="40" customFormat="1"/>
    <row r="123" spans="1:9" s="40" customFormat="1"/>
    <row r="124" spans="1:9" s="40" customFormat="1"/>
    <row r="125" spans="1:9" s="40" customFormat="1"/>
    <row r="126" spans="1:9" s="40" customFormat="1"/>
    <row r="127" spans="1:9" s="40" customFormat="1"/>
    <row r="128" spans="1:9" s="40" customFormat="1"/>
    <row r="129" s="40" customFormat="1"/>
    <row r="130" s="40" customFormat="1"/>
    <row r="131" s="40" customFormat="1"/>
    <row r="132" s="40" customFormat="1"/>
    <row r="133" s="40" customFormat="1"/>
    <row r="134" s="40" customFormat="1"/>
    <row r="135" s="40" customFormat="1"/>
    <row r="136" s="40" customFormat="1"/>
    <row r="137" s="40" customFormat="1"/>
    <row r="138" s="40" customFormat="1"/>
    <row r="139" s="40" customFormat="1"/>
    <row r="140" s="40" customFormat="1"/>
    <row r="141" s="40" customFormat="1"/>
    <row r="142" s="40" customFormat="1"/>
    <row r="143" s="40" customFormat="1"/>
    <row r="144" s="40" customFormat="1"/>
    <row r="145" s="40" customFormat="1"/>
    <row r="146" s="40" customFormat="1"/>
    <row r="147" s="40" customFormat="1"/>
    <row r="148" s="40" customFormat="1"/>
    <row r="149" s="40" customFormat="1"/>
    <row r="150" s="40" customFormat="1"/>
    <row r="151" s="40" customFormat="1"/>
    <row r="152" s="40" customFormat="1"/>
  </sheetData>
  <pageMargins left="0.7" right="0.7" top="0.75" bottom="0.75" header="0.3" footer="0.3"/>
  <pageSetup scale="50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7"/>
  <sheetViews>
    <sheetView workbookViewId="0">
      <selection activeCell="A20" sqref="A20"/>
    </sheetView>
    <sheetView workbookViewId="1"/>
  </sheetViews>
  <sheetFormatPr defaultRowHeight="15"/>
  <cols>
    <col min="1" max="1" width="19" style="48" customWidth="1"/>
    <col min="2" max="16384" width="9.140625" style="48"/>
  </cols>
  <sheetData>
    <row r="1" spans="1:6">
      <c r="A1" s="48" t="s">
        <v>80</v>
      </c>
    </row>
    <row r="2" spans="1:6">
      <c r="A2" s="73" t="s">
        <v>79</v>
      </c>
      <c r="B2" s="72" t="s">
        <v>1</v>
      </c>
      <c r="C2" s="71"/>
    </row>
    <row r="3" spans="1:6">
      <c r="A3" s="68" t="s">
        <v>78</v>
      </c>
      <c r="B3" s="70" t="s">
        <v>30</v>
      </c>
      <c r="C3" s="69"/>
    </row>
    <row r="4" spans="1:6">
      <c r="A4" s="68" t="s">
        <v>77</v>
      </c>
      <c r="B4" s="67" t="s">
        <v>76</v>
      </c>
      <c r="C4" s="66"/>
    </row>
    <row r="5" spans="1:6">
      <c r="A5" s="65" t="s">
        <v>75</v>
      </c>
      <c r="B5" s="64">
        <f>IF(COSFacVal=1,$U$13,IF(COSFacVal=2,$U$14,IF(COSFacVal=3,W12,$U$16)))</f>
        <v>0</v>
      </c>
      <c r="C5" s="63"/>
    </row>
    <row r="7" spans="1:6">
      <c r="C7" s="48" t="s">
        <v>74</v>
      </c>
      <c r="E7" s="48" t="s">
        <v>70</v>
      </c>
    </row>
    <row r="8" spans="1:6">
      <c r="C8" s="48" t="s">
        <v>73</v>
      </c>
      <c r="E8" s="48" t="s">
        <v>72</v>
      </c>
      <c r="F8" s="62" t="s">
        <v>71</v>
      </c>
    </row>
    <row r="9" spans="1:6">
      <c r="C9" s="48" t="s">
        <v>70</v>
      </c>
    </row>
    <row r="11" spans="1:6">
      <c r="A11" s="61" t="s">
        <v>69</v>
      </c>
      <c r="B11" s="57" t="s">
        <v>67</v>
      </c>
      <c r="C11" s="56">
        <v>1.1010599999999999</v>
      </c>
      <c r="E11" s="48">
        <f>1/C11</f>
        <v>0.90821571939767143</v>
      </c>
      <c r="F11" s="49">
        <f>E11</f>
        <v>0.90821571939767143</v>
      </c>
    </row>
    <row r="12" spans="1:6">
      <c r="A12" s="55" t="s">
        <v>66</v>
      </c>
      <c r="B12" s="54" t="s">
        <v>65</v>
      </c>
      <c r="C12" s="53">
        <v>1.0737699999999999</v>
      </c>
      <c r="E12" s="48">
        <f>1/C12</f>
        <v>0.93129813647242898</v>
      </c>
      <c r="F12" s="49">
        <f>E12</f>
        <v>0.93129813647242898</v>
      </c>
    </row>
    <row r="13" spans="1:6">
      <c r="A13" s="60"/>
      <c r="B13" s="51" t="s">
        <v>64</v>
      </c>
      <c r="C13" s="50">
        <v>1.0425899999999999</v>
      </c>
      <c r="E13" s="48">
        <f>1/C13</f>
        <v>0.95914980960876284</v>
      </c>
      <c r="F13" s="49">
        <f>E13</f>
        <v>0.95914980960876284</v>
      </c>
    </row>
    <row r="14" spans="1:6">
      <c r="A14" s="59"/>
      <c r="B14" s="59"/>
      <c r="C14" s="59"/>
      <c r="F14" s="49"/>
    </row>
    <row r="15" spans="1:6">
      <c r="A15" s="58" t="s">
        <v>68</v>
      </c>
      <c r="B15" s="57" t="s">
        <v>67</v>
      </c>
      <c r="C15" s="56">
        <v>1.0932200000000001</v>
      </c>
      <c r="E15" s="48">
        <f>1/C15</f>
        <v>0.91472896580743124</v>
      </c>
      <c r="F15" s="49">
        <f>E15</f>
        <v>0.91472896580743124</v>
      </c>
    </row>
    <row r="16" spans="1:6">
      <c r="A16" s="55" t="s">
        <v>66</v>
      </c>
      <c r="B16" s="54" t="s">
        <v>65</v>
      </c>
      <c r="C16" s="53">
        <v>1.0663499999999999</v>
      </c>
      <c r="E16" s="48">
        <f>1/C16</f>
        <v>0.93777840296337989</v>
      </c>
      <c r="F16" s="49">
        <f>E16</f>
        <v>0.93777840296337989</v>
      </c>
    </row>
    <row r="17" spans="1:6">
      <c r="A17" s="52"/>
      <c r="B17" s="51" t="s">
        <v>64</v>
      </c>
      <c r="C17" s="50">
        <v>1.0452699999999999</v>
      </c>
      <c r="E17" s="48">
        <f>1/C17</f>
        <v>0.95669061582174952</v>
      </c>
      <c r="F17" s="49">
        <f>E17</f>
        <v>0.95669061582174952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49"/>
  <sheetViews>
    <sheetView showGridLines="0" workbookViewId="0">
      <selection activeCell="E31" sqref="E31"/>
    </sheetView>
    <sheetView workbookViewId="1"/>
  </sheetViews>
  <sheetFormatPr defaultRowHeight="12.75"/>
  <cols>
    <col min="3" max="3" width="4.42578125" customWidth="1"/>
    <col min="4" max="4" width="5.5703125" customWidth="1"/>
    <col min="5" max="5" width="26" customWidth="1"/>
    <col min="7" max="7" width="15.28515625" customWidth="1"/>
    <col min="8" max="8" width="5.42578125" customWidth="1"/>
    <col min="9" max="9" width="14" customWidth="1"/>
  </cols>
  <sheetData>
    <row r="3" spans="3:9" ht="13.5" thickBot="1"/>
    <row r="4" spans="3:9" ht="15.75">
      <c r="C4" s="135"/>
      <c r="D4" s="134"/>
      <c r="E4" s="134"/>
      <c r="F4" s="134"/>
      <c r="G4" s="133" t="s">
        <v>178</v>
      </c>
      <c r="H4" s="132"/>
      <c r="I4" s="131"/>
    </row>
    <row r="5" spans="3:9" ht="18.75">
      <c r="C5" s="130"/>
      <c r="D5" s="141"/>
      <c r="E5" s="141"/>
      <c r="F5" s="141"/>
      <c r="G5" s="137" t="s">
        <v>179</v>
      </c>
      <c r="H5" s="138"/>
      <c r="I5" s="129" t="s">
        <v>180</v>
      </c>
    </row>
    <row r="6" spans="3:9" ht="15.75">
      <c r="C6" s="130"/>
      <c r="D6" s="141"/>
      <c r="E6" s="141"/>
      <c r="F6" s="141"/>
      <c r="G6" s="139"/>
      <c r="H6" s="139"/>
      <c r="I6" s="128"/>
    </row>
    <row r="7" spans="3:9" ht="18.75">
      <c r="C7" s="127" t="s">
        <v>158</v>
      </c>
      <c r="D7" s="141"/>
      <c r="E7" s="141"/>
      <c r="F7" s="141"/>
      <c r="G7" s="141"/>
      <c r="H7" s="141"/>
      <c r="I7" s="126"/>
    </row>
    <row r="8" spans="3:9" ht="15.75">
      <c r="C8" s="125"/>
      <c r="D8" s="141" t="s">
        <v>60</v>
      </c>
      <c r="E8" s="141"/>
      <c r="F8" s="141"/>
      <c r="G8" s="140">
        <f>'Rate Derivation (Step 1)'!E6</f>
        <v>131</v>
      </c>
      <c r="H8" s="124"/>
      <c r="I8" s="123">
        <f>'Rate Derivation (Step 2)'!E6</f>
        <v>133</v>
      </c>
    </row>
    <row r="9" spans="3:9" ht="15.75">
      <c r="C9" s="130"/>
      <c r="D9" s="141" t="s">
        <v>61</v>
      </c>
      <c r="E9" s="141"/>
      <c r="F9" s="141"/>
      <c r="G9" s="140">
        <f>'Rate Derivation (Step 1)'!E7</f>
        <v>596</v>
      </c>
      <c r="H9" s="124"/>
      <c r="I9" s="123">
        <f>'Rate Derivation (Step 2)'!E7</f>
        <v>605</v>
      </c>
    </row>
    <row r="10" spans="3:9" ht="15.75">
      <c r="C10" s="130"/>
      <c r="D10" s="141" t="s">
        <v>2</v>
      </c>
      <c r="E10" s="141"/>
      <c r="F10" s="141"/>
      <c r="G10" s="140">
        <f>'Rate Derivation (Step 1)'!E8</f>
        <v>668</v>
      </c>
      <c r="H10" s="124"/>
      <c r="I10" s="123">
        <f>'Rate Derivation (Step 2)'!E8</f>
        <v>678</v>
      </c>
    </row>
    <row r="11" spans="3:9" ht="18.75">
      <c r="C11" s="127" t="s">
        <v>167</v>
      </c>
      <c r="D11" s="142"/>
      <c r="E11" s="141"/>
      <c r="F11" s="141"/>
      <c r="G11" s="140"/>
      <c r="H11" s="124"/>
      <c r="I11" s="123"/>
    </row>
    <row r="12" spans="3:9" ht="15.75">
      <c r="C12" s="130"/>
      <c r="D12" s="141" t="s">
        <v>165</v>
      </c>
      <c r="E12" s="141"/>
      <c r="F12" s="141"/>
      <c r="G12" s="140">
        <f>'Rate Derivation (Step 1)'!E15</f>
        <v>450</v>
      </c>
      <c r="H12" s="124"/>
      <c r="I12" s="123">
        <f>'Rate Derivation (Step 1)'!E15</f>
        <v>450</v>
      </c>
    </row>
    <row r="13" spans="3:9" ht="18.75">
      <c r="C13" s="127" t="s">
        <v>166</v>
      </c>
      <c r="D13" s="141"/>
      <c r="E13" s="141"/>
      <c r="F13" s="141"/>
      <c r="G13" s="141"/>
      <c r="H13" s="141"/>
      <c r="I13" s="126"/>
    </row>
    <row r="14" spans="3:9" ht="15.75">
      <c r="C14" s="130"/>
      <c r="D14" s="141" t="s">
        <v>60</v>
      </c>
      <c r="E14" s="141"/>
      <c r="F14" s="141"/>
      <c r="G14" s="140">
        <f>'Rate Derivation (Step 1)'!E30</f>
        <v>7.9745709280175383</v>
      </c>
      <c r="H14" s="122"/>
      <c r="I14" s="123">
        <f>'Rate Derivation (Step 2)'!E30</f>
        <v>8.0543537446181439</v>
      </c>
    </row>
    <row r="15" spans="3:9" ht="15.75">
      <c r="C15" s="130"/>
      <c r="D15" s="141" t="s">
        <v>61</v>
      </c>
      <c r="E15" s="141"/>
      <c r="F15" s="141"/>
      <c r="G15" s="140">
        <f>'Rate Derivation (Step 1)'!F30</f>
        <v>6.8345709280175386</v>
      </c>
      <c r="H15" s="122"/>
      <c r="I15" s="123">
        <f>'Rate Derivation (Step 2)'!F30</f>
        <v>6.9143537446181442</v>
      </c>
    </row>
    <row r="16" spans="3:9" ht="15.75">
      <c r="C16" s="130"/>
      <c r="D16" s="141" t="s">
        <v>2</v>
      </c>
      <c r="E16" s="141"/>
      <c r="F16" s="141"/>
      <c r="G16" s="140">
        <f>'Rate Derivation (Step 1)'!G30</f>
        <v>4.2933188558343192</v>
      </c>
      <c r="H16" s="122"/>
      <c r="I16" s="123">
        <f>'Rate Derivation (Step 2)'!G30</f>
        <v>4.3362720220892594</v>
      </c>
    </row>
    <row r="17" spans="3:9" ht="18.75">
      <c r="C17" s="127" t="s">
        <v>171</v>
      </c>
      <c r="D17" s="141"/>
      <c r="E17" s="141"/>
      <c r="F17" s="141"/>
      <c r="G17" s="141"/>
      <c r="H17" s="141"/>
      <c r="I17" s="126"/>
    </row>
    <row r="18" spans="3:9" ht="15.75">
      <c r="C18" s="130"/>
      <c r="D18" s="141" t="s">
        <v>60</v>
      </c>
      <c r="E18" s="141"/>
      <c r="F18" s="141"/>
      <c r="G18" s="140">
        <f>'Rate Derivation (Step 1)'!E41</f>
        <v>1.2521547312622554</v>
      </c>
      <c r="H18" s="122"/>
      <c r="I18" s="123">
        <f>'Rate Derivation (Step 2)'!E41</f>
        <v>1.264682105108651</v>
      </c>
    </row>
    <row r="19" spans="3:9" ht="15.75">
      <c r="C19" s="130"/>
      <c r="D19" s="141" t="s">
        <v>61</v>
      </c>
      <c r="E19" s="141"/>
      <c r="F19" s="141"/>
      <c r="G19" s="140">
        <f>'Rate Derivation (Step 1)'!F41</f>
        <v>1.2521547312622554</v>
      </c>
      <c r="H19" s="122"/>
      <c r="I19" s="123">
        <f>'Rate Derivation (Step 2)'!F41</f>
        <v>1.264682105108651</v>
      </c>
    </row>
    <row r="20" spans="3:9" ht="15.75">
      <c r="C20" s="130"/>
      <c r="D20" s="141" t="s">
        <v>2</v>
      </c>
      <c r="E20" s="141"/>
      <c r="F20" s="141"/>
      <c r="G20" s="140">
        <f>'Rate Derivation (Step 1)'!G41</f>
        <v>1.3750155067437682</v>
      </c>
      <c r="H20" s="122"/>
      <c r="I20" s="123">
        <f>'Rate Derivation (Step 2)'!G41</f>
        <v>1.3887720600414637</v>
      </c>
    </row>
    <row r="21" spans="3:9" ht="18.75">
      <c r="C21" s="127" t="s">
        <v>172</v>
      </c>
      <c r="D21" s="141"/>
      <c r="E21" s="141"/>
      <c r="F21" s="141"/>
      <c r="G21" s="141"/>
      <c r="H21" s="141"/>
      <c r="I21" s="126"/>
    </row>
    <row r="22" spans="3:9" ht="15.75">
      <c r="C22" s="130"/>
      <c r="D22" s="141" t="s">
        <v>159</v>
      </c>
      <c r="E22" s="141"/>
      <c r="F22" s="141"/>
      <c r="G22" s="140"/>
      <c r="H22" s="141"/>
      <c r="I22" s="123"/>
    </row>
    <row r="23" spans="3:9" ht="15.75">
      <c r="C23" s="130"/>
      <c r="D23" s="141"/>
      <c r="E23" s="141" t="s">
        <v>62</v>
      </c>
      <c r="F23" s="141"/>
      <c r="G23" s="140">
        <f>'Rate Derivation (Step 1)'!E56</f>
        <v>0.64019260827765911</v>
      </c>
      <c r="H23" s="121"/>
      <c r="I23" s="123">
        <f>'Rate Derivation (Step 2)'!E56</f>
        <v>0.64711553825136503</v>
      </c>
    </row>
    <row r="24" spans="3:9" ht="15.75">
      <c r="C24" s="130"/>
      <c r="D24" s="141"/>
      <c r="E24" s="141" t="s">
        <v>63</v>
      </c>
      <c r="F24" s="141"/>
      <c r="G24" s="103">
        <f>'Rate Derivation (Step 1)'!E69</f>
        <v>0.38607496121883561</v>
      </c>
      <c r="H24" s="121"/>
      <c r="I24" s="123">
        <f>'Rate Derivation (Step 2)'!E69</f>
        <v>0.39005671472195313</v>
      </c>
    </row>
    <row r="25" spans="3:9" ht="15.75">
      <c r="C25" s="130"/>
      <c r="D25" s="141" t="s">
        <v>160</v>
      </c>
      <c r="E25" s="141"/>
      <c r="F25" s="141"/>
      <c r="G25" s="140"/>
      <c r="H25" s="121"/>
      <c r="I25" s="123"/>
    </row>
    <row r="26" spans="3:9" ht="15.75">
      <c r="C26" s="130"/>
      <c r="D26" s="141"/>
      <c r="E26" s="141" t="s">
        <v>62</v>
      </c>
      <c r="F26" s="141"/>
      <c r="G26" s="140">
        <f>'Rate Derivation (Step 1)'!F56</f>
        <v>0.62547261349411598</v>
      </c>
      <c r="H26" s="121"/>
      <c r="I26" s="123">
        <f>'Rate Derivation (Step 2)'!F56</f>
        <v>0.63165030145490064</v>
      </c>
    </row>
    <row r="27" spans="3:9" ht="15.75">
      <c r="C27" s="130"/>
      <c r="D27" s="141"/>
      <c r="E27" s="141" t="s">
        <v>63</v>
      </c>
      <c r="F27" s="141"/>
      <c r="G27" s="140">
        <f>'Rate Derivation (Step 1)'!F69</f>
        <v>0.37765332491551629</v>
      </c>
      <c r="H27" s="121"/>
      <c r="I27" s="123">
        <f>'Rate Derivation (Step 2)'!F69</f>
        <v>0.38096273407330794</v>
      </c>
    </row>
    <row r="28" spans="3:9" ht="15.75">
      <c r="C28" s="130"/>
      <c r="D28" s="141" t="s">
        <v>161</v>
      </c>
      <c r="E28" s="141"/>
      <c r="F28" s="141"/>
      <c r="G28" s="140"/>
      <c r="H28" s="121"/>
      <c r="I28" s="123"/>
    </row>
    <row r="29" spans="3:9" ht="15.75">
      <c r="C29" s="130"/>
      <c r="D29" s="141"/>
      <c r="E29" s="141" t="s">
        <v>62</v>
      </c>
      <c r="F29" s="141"/>
      <c r="G29" s="140">
        <f>'Rate Derivation (Step 1)'!G56</f>
        <v>0.56867353009948296</v>
      </c>
      <c r="H29" s="121"/>
      <c r="I29" s="123">
        <f>'Rate Derivation (Step 2)'!G56</f>
        <v>0.57882108887857586</v>
      </c>
    </row>
    <row r="30" spans="3:9" ht="15.75">
      <c r="C30" s="130"/>
      <c r="D30" s="141"/>
      <c r="E30" s="141" t="s">
        <v>63</v>
      </c>
      <c r="F30" s="141"/>
      <c r="G30" s="140">
        <f>'Rate Derivation (Step 1)'!G69</f>
        <v>0.32341401452854879</v>
      </c>
      <c r="H30" s="121"/>
      <c r="I30" s="123">
        <f>'Rate Derivation (Step 2)'!G69</f>
        <v>0.33023977399968324</v>
      </c>
    </row>
    <row r="31" spans="3:9" ht="15.75">
      <c r="C31" s="127" t="s">
        <v>162</v>
      </c>
      <c r="D31" s="141"/>
      <c r="E31" s="141"/>
      <c r="F31" s="141"/>
      <c r="G31" s="120" t="s">
        <v>173</v>
      </c>
      <c r="H31" s="120"/>
      <c r="I31" s="119" t="s">
        <v>173</v>
      </c>
    </row>
    <row r="32" spans="3:9" ht="18.75">
      <c r="C32" s="127" t="s">
        <v>163</v>
      </c>
      <c r="D32" s="141"/>
      <c r="E32" s="141"/>
      <c r="F32" s="141"/>
      <c r="G32" s="120" t="s">
        <v>173</v>
      </c>
      <c r="H32" s="120"/>
      <c r="I32" s="119" t="s">
        <v>173</v>
      </c>
    </row>
    <row r="33" spans="3:9" ht="15.75">
      <c r="C33" s="118"/>
      <c r="D33" s="143"/>
      <c r="E33" s="143"/>
      <c r="F33" s="143"/>
      <c r="G33" s="143"/>
      <c r="H33" s="143"/>
      <c r="I33" s="117"/>
    </row>
    <row r="34" spans="3:9" ht="15.75">
      <c r="C34" s="116" t="s">
        <v>164</v>
      </c>
      <c r="D34" s="144"/>
      <c r="E34" s="144"/>
      <c r="F34" s="115"/>
      <c r="G34" s="115"/>
      <c r="H34" s="115"/>
      <c r="I34" s="114"/>
    </row>
    <row r="35" spans="3:9" ht="18.75">
      <c r="C35" s="113" t="s">
        <v>168</v>
      </c>
      <c r="D35" s="112"/>
      <c r="E35" s="112"/>
      <c r="F35" s="115"/>
      <c r="G35" s="115"/>
      <c r="H35" s="115"/>
      <c r="I35" s="114"/>
    </row>
    <row r="36" spans="3:9" ht="18.75">
      <c r="C36" s="113" t="s">
        <v>170</v>
      </c>
      <c r="D36" s="112"/>
      <c r="E36" s="112"/>
      <c r="F36" s="115"/>
      <c r="G36" s="115"/>
      <c r="H36" s="115"/>
      <c r="I36" s="114"/>
    </row>
    <row r="37" spans="3:9" ht="18.75">
      <c r="C37" s="113" t="s">
        <v>169</v>
      </c>
      <c r="D37" s="112"/>
      <c r="E37" s="112"/>
      <c r="F37" s="115"/>
      <c r="G37" s="115"/>
      <c r="H37" s="115"/>
      <c r="I37" s="114"/>
    </row>
    <row r="38" spans="3:9" ht="18.75">
      <c r="C38" s="111" t="s">
        <v>175</v>
      </c>
      <c r="D38" s="110"/>
      <c r="E38" s="110"/>
      <c r="F38" s="115"/>
      <c r="G38" s="115"/>
      <c r="H38" s="115"/>
      <c r="I38" s="114"/>
    </row>
    <row r="39" spans="3:9" ht="15.75">
      <c r="C39" s="111" t="s">
        <v>174</v>
      </c>
      <c r="D39" s="110"/>
      <c r="E39" s="110"/>
      <c r="F39" s="115"/>
      <c r="G39" s="115"/>
      <c r="H39" s="115"/>
      <c r="I39" s="114"/>
    </row>
    <row r="40" spans="3:9" ht="18.75">
      <c r="C40" s="111" t="s">
        <v>177</v>
      </c>
      <c r="D40" s="110"/>
      <c r="E40" s="110"/>
      <c r="F40" s="115"/>
      <c r="G40" s="115"/>
      <c r="H40" s="115"/>
      <c r="I40" s="114"/>
    </row>
    <row r="41" spans="3:9" ht="15.75">
      <c r="C41" s="109" t="s">
        <v>176</v>
      </c>
      <c r="D41" s="115"/>
      <c r="E41" s="115"/>
      <c r="F41" s="115"/>
      <c r="G41" s="115"/>
      <c r="H41" s="115"/>
      <c r="I41" s="114"/>
    </row>
    <row r="42" spans="3:9" ht="18.75">
      <c r="C42" s="111" t="s">
        <v>181</v>
      </c>
      <c r="D42" s="108"/>
      <c r="E42" s="108"/>
      <c r="F42" s="108"/>
      <c r="G42" s="108"/>
      <c r="H42" s="108"/>
      <c r="I42" s="107"/>
    </row>
    <row r="43" spans="3:9" ht="19.5" thickBot="1">
      <c r="C43" s="106" t="s">
        <v>182</v>
      </c>
      <c r="D43" s="105"/>
      <c r="E43" s="105"/>
      <c r="F43" s="105"/>
      <c r="G43" s="105"/>
      <c r="H43" s="105"/>
      <c r="I43" s="104"/>
    </row>
    <row r="44" spans="3:9">
      <c r="C44" s="136"/>
      <c r="D44" s="136"/>
      <c r="E44" s="136"/>
      <c r="F44" s="136"/>
      <c r="G44" s="136"/>
      <c r="H44" s="136"/>
      <c r="I44" s="136"/>
    </row>
    <row r="45" spans="3:9">
      <c r="C45" s="136"/>
      <c r="D45" s="136"/>
      <c r="E45" s="136"/>
      <c r="F45" s="136"/>
      <c r="G45" s="136"/>
      <c r="H45" s="136"/>
      <c r="I45" s="136"/>
    </row>
    <row r="46" spans="3:9">
      <c r="C46" s="136"/>
      <c r="D46" s="136"/>
      <c r="E46" s="136"/>
      <c r="F46" s="136"/>
      <c r="G46" s="136"/>
      <c r="H46" s="136"/>
      <c r="I46" s="136"/>
    </row>
    <row r="47" spans="3:9">
      <c r="C47" s="136"/>
      <c r="D47" s="136"/>
      <c r="E47" s="136"/>
      <c r="F47" s="136"/>
      <c r="G47" s="136"/>
      <c r="H47" s="136"/>
      <c r="I47" s="136"/>
    </row>
    <row r="48" spans="3:9">
      <c r="C48" s="136"/>
      <c r="D48" s="136"/>
      <c r="E48" s="136"/>
      <c r="F48" s="136"/>
      <c r="G48" s="136"/>
      <c r="H48" s="136"/>
      <c r="I48" s="136"/>
    </row>
    <row r="49" spans="3:9">
      <c r="C49" s="136"/>
      <c r="D49" s="136"/>
      <c r="E49" s="136"/>
      <c r="F49" s="136"/>
      <c r="G49" s="136"/>
      <c r="H49" s="136"/>
      <c r="I49" s="136"/>
    </row>
  </sheetData>
  <pageMargins left="0.7" right="0.7" top="0.75" bottom="0.75" header="0.3" footer="0.3"/>
  <pageSetup orientation="portrait" r:id="rId1"/>
  <ignoredErrors>
    <ignoredError sqref="G8:G10 G12 G14:G16 G18:G20 G23 G26:G27 G29:G30 I8:I10 I12 I14:I16 I18:I20 I23:I24 I26:I27 I29:I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Rate Derivation (Step 1)</vt:lpstr>
      <vt:lpstr>Rate Derivation (Step 2)</vt:lpstr>
      <vt:lpstr>COS</vt:lpstr>
      <vt:lpstr>Loss Adjustment</vt:lpstr>
      <vt:lpstr>Table 1</vt:lpstr>
      <vt:lpstr>COSFacVal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p74933</dc:creator>
  <cp:lastModifiedBy>mpaschal</cp:lastModifiedBy>
  <cp:lastPrinted>2014-06-16T19:49:07Z</cp:lastPrinted>
  <dcterms:created xsi:type="dcterms:W3CDTF">2007-10-15T20:06:36Z</dcterms:created>
  <dcterms:modified xsi:type="dcterms:W3CDTF">2014-07-10T21:51:10Z</dcterms:modified>
</cp:coreProperties>
</file>