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mc:AlternateContent xmlns:mc="http://schemas.openxmlformats.org/markup-compatibility/2006">
    <mc:Choice Requires="x15">
      <x15ac:absPath xmlns:x15ac="http://schemas.microsoft.com/office/spreadsheetml/2010/11/ac" url="I:\Websites\Pscweb\utilities\electric\14docs\14035T02\"/>
    </mc:Choice>
  </mc:AlternateContent>
  <bookViews>
    <workbookView xWindow="0" yWindow="0" windowWidth="14370" windowHeight="7980" activeTab="2"/>
  </bookViews>
  <sheets>
    <sheet name="UAE Exhibit 1.1 SR, p.  1" sheetId="1" r:id="rId1"/>
    <sheet name="UAE Exhibit 1.1 SR, p. 2" sheetId="2" r:id="rId2"/>
    <sheet name="UAE Exhibit 1.1 SR, p.  3" sheetId="3" r:id="rId3"/>
  </sheets>
  <definedNames>
    <definedName name="_xlnm.Print_Area" localSheetId="2">'UAE Exhibit 1.1 SR, p.  3'!$A$1:$F$29</definedName>
  </definedNames>
  <calcPr calcId="152511" iterate="1" iterateCount="200"/>
  <extLst>
    <ext xmlns:mx="http://schemas.microsoft.com/office/mac/excel/2008/main" uri="{7523E5D3-25F3-A5E0-1632-64F254C22452}">
      <mx:ArchID Flags="2"/>
    </ext>
  </extLst>
</workbook>
</file>

<file path=xl/calcChain.xml><?xml version="1.0" encoding="utf-8"?>
<calcChain xmlns="http://schemas.openxmlformats.org/spreadsheetml/2006/main">
  <c r="D22" i="3" l="1"/>
  <c r="D23" i="3" s="1"/>
  <c r="D27" i="3" s="1"/>
  <c r="E35" i="2" s="1"/>
  <c r="E36" i="2" s="1"/>
  <c r="E42" i="2" s="1"/>
  <c r="D14" i="3"/>
  <c r="D20" i="3"/>
  <c r="D10" i="3"/>
  <c r="E41" i="2"/>
  <c r="D19" i="3"/>
  <c r="D9" i="3"/>
  <c r="D26" i="3"/>
  <c r="E10" i="2" s="1"/>
  <c r="E11" i="2" s="1"/>
  <c r="E17" i="2" s="1"/>
  <c r="E16" i="2"/>
  <c r="E51" i="2"/>
  <c r="I51" i="2"/>
  <c r="E47" i="2"/>
  <c r="I47" i="2" s="1"/>
  <c r="I48" i="2" s="1"/>
  <c r="I53" i="2" s="1"/>
  <c r="I52" i="2" s="1"/>
  <c r="E46" i="2"/>
  <c r="I46" i="2"/>
  <c r="E26" i="2"/>
  <c r="I26" i="2" s="1"/>
  <c r="E22" i="2"/>
  <c r="I22" i="2"/>
  <c r="E21" i="2"/>
  <c r="I21" i="2" s="1"/>
  <c r="I23" i="2" s="1"/>
  <c r="I28" i="2" s="1"/>
  <c r="D31" i="1"/>
  <c r="F23" i="1"/>
  <c r="I20" i="1"/>
  <c r="I22" i="1"/>
  <c r="I13" i="1"/>
  <c r="I14" i="1" s="1"/>
  <c r="I10" i="1"/>
  <c r="I12" i="1"/>
  <c r="I21" i="1"/>
  <c r="I23" i="1"/>
  <c r="E27" i="2" l="1"/>
  <c r="I31" i="1"/>
  <c r="F31" i="1" s="1"/>
  <c r="F33" i="1" s="1"/>
  <c r="E52" i="2"/>
  <c r="G52" i="2"/>
  <c r="G55" i="2" s="1"/>
  <c r="I27" i="2"/>
  <c r="G27" i="2" s="1"/>
  <c r="G30" i="2" s="1"/>
</calcChain>
</file>

<file path=xl/sharedStrings.xml><?xml version="1.0" encoding="utf-8"?>
<sst xmlns="http://schemas.openxmlformats.org/spreadsheetml/2006/main" count="164" uniqueCount="103">
  <si>
    <t>Derivation of UAE Recommended Secondary/Primary Voltage Delivery Facilities Rates (&lt; 1 MW)</t>
  </si>
  <si>
    <t xml:space="preserve"> Using Step 1 Settlement Rates from RMP's 2014 General Rate Case, Docket 13-035-184</t>
  </si>
  <si>
    <r>
      <t>RMP's Schedule 6 2014 GRC Step 1 Demand-Related Revenue</t>
    </r>
    <r>
      <rPr>
        <b/>
        <vertAlign val="superscript"/>
        <sz val="11"/>
        <color theme="1"/>
        <rFont val="Times New Roman"/>
        <family val="1"/>
      </rPr>
      <t>1</t>
    </r>
  </si>
  <si>
    <t>Line</t>
  </si>
  <si>
    <t>Forecasted</t>
  </si>
  <si>
    <t>Step 1</t>
  </si>
  <si>
    <t>No.</t>
  </si>
  <si>
    <t>Schedule 6 Composite</t>
  </si>
  <si>
    <t>Units</t>
  </si>
  <si>
    <t>Rate</t>
  </si>
  <si>
    <t>Revenues</t>
  </si>
  <si>
    <t xml:space="preserve">  Facilities kW</t>
  </si>
  <si>
    <t>/kW</t>
  </si>
  <si>
    <t xml:space="preserve"> All kW (May - Sept)</t>
  </si>
  <si>
    <t xml:space="preserve"> All kW (Oct - Apr)</t>
  </si>
  <si>
    <t>Total</t>
  </si>
  <si>
    <r>
      <t>RMP's 2014 GRC Schedule 6 Unit Cost at RMP's Requested Rate of Return</t>
    </r>
    <r>
      <rPr>
        <b/>
        <vertAlign val="superscript"/>
        <sz val="11"/>
        <color theme="1"/>
        <rFont val="Times New Roman"/>
        <family val="1"/>
      </rPr>
      <t>2</t>
    </r>
  </si>
  <si>
    <t>Unit</t>
  </si>
  <si>
    <t>Unit Cost @ Requested ROR</t>
  </si>
  <si>
    <t>Cost</t>
  </si>
  <si>
    <t>Percent</t>
  </si>
  <si>
    <t>Distribution (Substations, P&amp;C &amp; Transformers)</t>
  </si>
  <si>
    <t>Secondary &amp; Primary Monthly Delivery Facilities Charge using Step 1 Rates</t>
  </si>
  <si>
    <r>
      <t>Rate</t>
    </r>
    <r>
      <rPr>
        <b/>
        <u/>
        <vertAlign val="superscript"/>
        <sz val="11"/>
        <color theme="1"/>
        <rFont val="Times New Roman"/>
        <family val="1"/>
      </rPr>
      <t>3</t>
    </r>
  </si>
  <si>
    <t>Delivery Facilities Charge per kW - Secondary</t>
  </si>
  <si>
    <t>RMP Voltage Discount (See Exhibit RMP ____ (DLT-1R))</t>
  </si>
  <si>
    <t>Delivery Facilities Charge per kW - Primary</t>
  </si>
  <si>
    <t>Data Sources:</t>
  </si>
  <si>
    <t>1.  2014 General Rate Case Settlement Stipulation, Exhibit C, p. 9 of 36 filed June 25, 2014
     in Docket 13-035-184.</t>
  </si>
  <si>
    <t>2.  RMP Witness Joelle R. Steward, 2014 General Rate Case Direct Filing Cost-of-Service
     Study Model in Docket 13-035-184.</t>
  </si>
  <si>
    <t>Derivation of UAE Recommended Secondary/Primary Voltage Hourly Shaping Rate (&lt; 1 MW)</t>
  </si>
  <si>
    <t>Using Step 1 Settlement Rates in RMP's 2014 Rate Case, Docket 13-035-184</t>
  </si>
  <si>
    <t>Description</t>
  </si>
  <si>
    <t>Amount</t>
  </si>
  <si>
    <t>Source</t>
  </si>
  <si>
    <t>Summer Period</t>
  </si>
  <si>
    <t>Theoretical Maximum On-Peak Load Factor</t>
  </si>
  <si>
    <t>Forecasted Summer On-Peak Load Factor</t>
  </si>
  <si>
    <t>Midpoint Summer On-Peak Load Factor</t>
  </si>
  <si>
    <r>
      <t xml:space="preserve">= [Ln. 1 + Ln. 2] </t>
    </r>
    <r>
      <rPr>
        <sz val="11"/>
        <color theme="1"/>
        <rFont val="Times New Roman"/>
        <family val="2"/>
      </rPr>
      <t>÷</t>
    </r>
    <r>
      <rPr>
        <sz val="11"/>
        <color theme="1"/>
        <rFont val="Times New Roman"/>
        <family val="2"/>
      </rPr>
      <t xml:space="preserve"> 2</t>
    </r>
  </si>
  <si>
    <t>Hypothetical Customer Usage Information</t>
  </si>
  <si>
    <t>Facilities kW</t>
  </si>
  <si>
    <t>Assumed Amount</t>
  </si>
  <si>
    <t>Contract Demand kW</t>
  </si>
  <si>
    <t>Average Summer On-Peak Hours</t>
  </si>
  <si>
    <t>Input</t>
  </si>
  <si>
    <t>Load Factor</t>
  </si>
  <si>
    <t>= Ln 3</t>
  </si>
  <si>
    <r>
      <t>Sch 6 Demand-Related Charges</t>
    </r>
    <r>
      <rPr>
        <u/>
        <vertAlign val="superscript"/>
        <sz val="11"/>
        <color theme="1"/>
        <rFont val="Times New Roman"/>
        <family val="1"/>
      </rPr>
      <t>1</t>
    </r>
  </si>
  <si>
    <t>Revenue</t>
  </si>
  <si>
    <t>Facilities Charge ($/kW)</t>
  </si>
  <si>
    <t>Demand Charge ($/kW)</t>
  </si>
  <si>
    <t>Total Demand-Related Revenue</t>
  </si>
  <si>
    <r>
      <t>Derivation of Summer Hourly Shaping Charge</t>
    </r>
    <r>
      <rPr>
        <u/>
        <vertAlign val="superscript"/>
        <sz val="11"/>
        <color theme="1"/>
        <rFont val="Times New Roman"/>
        <family val="1"/>
      </rPr>
      <t>2</t>
    </r>
  </si>
  <si>
    <t>UAE Recommended Delivery Facilities Charge ($/kW)</t>
  </si>
  <si>
    <r>
      <t>UAE Recommended Hourly Shaping Charge - Secondary (</t>
    </r>
    <r>
      <rPr>
        <sz val="11"/>
        <color theme="1"/>
        <rFont val="Times New Roman"/>
        <family val="2"/>
      </rPr>
      <t>¢</t>
    </r>
    <r>
      <rPr>
        <sz val="11"/>
        <color theme="1"/>
        <rFont val="Times New Roman"/>
        <family val="2"/>
      </rPr>
      <t>/kWh)</t>
    </r>
  </si>
  <si>
    <t>Total [Set to Ln. 10]</t>
  </si>
  <si>
    <r>
      <t>UAE Recommended Hourly Shaping Charge - Primary (</t>
    </r>
    <r>
      <rPr>
        <sz val="11"/>
        <color theme="1"/>
        <rFont val="Times New Roman"/>
        <family val="2"/>
      </rPr>
      <t>¢</t>
    </r>
    <r>
      <rPr>
        <sz val="11"/>
        <color theme="1"/>
        <rFont val="Times New Roman"/>
        <family val="2"/>
      </rPr>
      <t>/kWh)</t>
    </r>
  </si>
  <si>
    <t>Non-Summer Period</t>
  </si>
  <si>
    <t>Forecasted Non-Summer On-Peak Load Factor</t>
  </si>
  <si>
    <t>Midpoint Non-Summer On-Peak Load Factor</t>
  </si>
  <si>
    <r>
      <t xml:space="preserve">= [Ln. 15 + Ln. 16] </t>
    </r>
    <r>
      <rPr>
        <sz val="11"/>
        <color theme="1"/>
        <rFont val="Times New Roman"/>
        <family val="2"/>
      </rPr>
      <t>÷</t>
    </r>
    <r>
      <rPr>
        <sz val="11"/>
        <color theme="1"/>
        <rFont val="Times New Roman"/>
        <family val="2"/>
      </rPr>
      <t xml:space="preserve"> 2</t>
    </r>
  </si>
  <si>
    <t>Average Non-Summer On-Peak Hours</t>
  </si>
  <si>
    <t>= Ln 17</t>
  </si>
  <si>
    <r>
      <t>Derivation of Non-Summer Hourly Shaping Charge</t>
    </r>
    <r>
      <rPr>
        <u/>
        <vertAlign val="superscript"/>
        <sz val="11"/>
        <color theme="1"/>
        <rFont val="Times New Roman"/>
        <family val="1"/>
      </rPr>
      <t>3</t>
    </r>
  </si>
  <si>
    <t>Total [Set to Ln. 24]</t>
  </si>
  <si>
    <t>Notes:</t>
  </si>
  <si>
    <t>1.  Source:  Step 1 Rates from 2014 General Rate Case Settlement Stipulation, Exhibit C, Page 9 of 36,
     filed June 25, 2014 in Docket 13-035-184.</t>
  </si>
  <si>
    <t>Schedule 6 On-Peak Load Factor Calculation</t>
  </si>
  <si>
    <t>Jul-14 to Jun-15</t>
  </si>
  <si>
    <t xml:space="preserve">  All kW (May - Sept)</t>
  </si>
  <si>
    <t>See Note 1</t>
  </si>
  <si>
    <t xml:space="preserve">  All kW (Oct - Apr)</t>
  </si>
  <si>
    <r>
      <t xml:space="preserve">= Ln. 1 </t>
    </r>
    <r>
      <rPr>
        <sz val="11"/>
        <color theme="1"/>
        <rFont val="Times New Roman"/>
        <family val="2"/>
      </rPr>
      <t>÷</t>
    </r>
    <r>
      <rPr>
        <sz val="11"/>
        <color theme="1"/>
        <rFont val="Times New Roman"/>
        <family val="2"/>
      </rPr>
      <t xml:space="preserve"> 5</t>
    </r>
  </si>
  <si>
    <r>
      <t xml:space="preserve">= Ln. 2 </t>
    </r>
    <r>
      <rPr>
        <sz val="11"/>
        <color theme="1"/>
        <rFont val="Times New Roman"/>
        <family val="2"/>
      </rPr>
      <t>÷</t>
    </r>
    <r>
      <rPr>
        <sz val="11"/>
        <color theme="1"/>
        <rFont val="Times New Roman"/>
        <family val="2"/>
      </rPr>
      <t xml:space="preserve"> 7</t>
    </r>
  </si>
  <si>
    <t>kWh (May - Sept)</t>
  </si>
  <si>
    <t>kWh (Oct - Apr)</t>
  </si>
  <si>
    <t>Based on Sch. 8</t>
  </si>
  <si>
    <t>On-Peak kWh (May-Sept)</t>
  </si>
  <si>
    <t>= Ln. 7 x Ln. 8</t>
  </si>
  <si>
    <t>On-Peak kWh (Oct - Apr)</t>
  </si>
  <si>
    <t>= Ln. 7 x Ln. 9</t>
  </si>
  <si>
    <t>Hours (May - Sept)</t>
  </si>
  <si>
    <t>Per Tariff</t>
  </si>
  <si>
    <t>Hours (Oct - Apr)</t>
  </si>
  <si>
    <t>Total  Hours</t>
  </si>
  <si>
    <t>Load Factor (May - Sept)</t>
  </si>
  <si>
    <r>
      <t xml:space="preserve">= Ln. 10 </t>
    </r>
    <r>
      <rPr>
        <sz val="11"/>
        <color theme="1"/>
        <rFont val="Times New Roman"/>
        <family val="2"/>
      </rPr>
      <t>÷</t>
    </r>
    <r>
      <rPr>
        <sz val="11"/>
        <color theme="1"/>
        <rFont val="Times New Roman"/>
        <family val="2"/>
      </rPr>
      <t xml:space="preserve"> [Ln. 3 x Ln. 12]</t>
    </r>
  </si>
  <si>
    <t>Load Factor (Oct - Apr)</t>
  </si>
  <si>
    <r>
      <t xml:space="preserve">= Ln. 11 </t>
    </r>
    <r>
      <rPr>
        <sz val="11"/>
        <color theme="1"/>
        <rFont val="Times New Roman"/>
        <family val="2"/>
      </rPr>
      <t>÷</t>
    </r>
    <r>
      <rPr>
        <sz val="11"/>
        <color theme="1"/>
        <rFont val="Times New Roman"/>
        <family val="2"/>
      </rPr>
      <t xml:space="preserve"> [Ln. 4 x Ln. 13]</t>
    </r>
  </si>
  <si>
    <t>Note 1.  Source:  2014 General Rate Case Settlement Stipulation, Exhibit C,
              Page 9 of 36, filed June 25, 2014 in Docket 13-035-184.</t>
  </si>
  <si>
    <t>Schedule 32 Secondary &amp; Primary Rates</t>
  </si>
  <si>
    <t>see p. 3</t>
  </si>
  <si>
    <t>3.  The Ln. 9 dollar amount is derived by multiplying the Ln. 4 total dollar amount by the
     combined transmission and distribution percents in Ln. 6 and Ln. 7.  The Ln. 9 rate is derived
     by dividing the resulting dollar amount by the facilities kW forecast units.</t>
  </si>
  <si>
    <t>Total kWh</t>
  </si>
  <si>
    <t>On-Peak May-Sept Percent of Total</t>
  </si>
  <si>
    <t>On-Peak Oct-Apr Percent of Total</t>
  </si>
  <si>
    <t>Monthly Avg. All kW (May - Sept)</t>
  </si>
  <si>
    <t>Monthly Avg. All kW (Oct - Apr)</t>
  </si>
  <si>
    <t>Production Demand</t>
  </si>
  <si>
    <t>Transmission Demand</t>
  </si>
  <si>
    <t>2.  The hourly shaping revenue equals total revenue less UAE's recommended delivery facilities charge
      revenue.  The hourly shaping billing units are derived by multiplying the contract demand times the
      average summer on-peak hours times the on-peak load factor.  To derive the hourly shaping charge,
      the revenue (in cents) is divided by the hourly shaping billing units.  The resulting equation is
      $5,385 ÷ (500 kW x 170 hours x 76.79%) = 8.2694 ¢/kWh.</t>
  </si>
  <si>
    <t>3.  The hourly shaping revenue equals total revenue less UAE's recommended delivery facilities charge
      revenue.  The hourly shaping billing units are derived by multiplying the contract demand times the
      average non-summer on-peak hours times the on-peak load factor.  To derive the hourly shaping
      charge, the revenue (in cents) is divided by the hourly shaping billing units.  The resulting equation is
      $3,575 ÷ (500 kW x 338 hours x 77.16%) = 2.7393 ¢/kWh.</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</si>
</sst>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5" formatCode="&quot;$&quot;#,##0_);\(&quot;$&quot;#,##0\)"/>
    <numFmt numFmtId="7" formatCode="&quot;$&quot;#,##0.00_);\(&quot;$&quot;#,##0.00\)"/>
    <numFmt numFmtId="44" formatCode="_(&quot;$&quot;* #,##0.00_);_(&quot;$&quot;* \(#,##0.00\);_(&quot;$&quot;* &quot;-&quot;??_);_(@_)"/>
    <numFmt numFmtId="43" formatCode="_(* #,##0.00_);_(* \(#,##0.00\);_(* &quot;-&quot;??_);_(@_)"/>
    <numFmt numFmtId="164" formatCode="_(* #,##0_);_(* \(#,##0\);_(* &quot;-&quot;??_);_(@_)"/>
    <numFmt numFmtId="165" formatCode="0.0%"/>
    <numFmt numFmtId="166" formatCode="#,##0.0000_);\(#,##0.0000\)"/>
  </numFmts>
  <fonts count="12" x14ac:knownFonts="1">
    <font>
      <sz val="11"/>
      <color theme="1"/>
      <name val="Times New Roman"/>
      <family val="2"/>
    </font>
    <font>
      <sz val="11"/>
      <color theme="1"/>
      <name val="Times New Roman"/>
      <family val="2"/>
    </font>
    <font>
      <b/>
      <sz val="12"/>
      <color theme="1"/>
      <name val="Times New Roman"/>
      <family val="1"/>
    </font>
    <font>
      <b/>
      <sz val="14"/>
      <color theme="1"/>
      <name val="Times New Roman"/>
      <family val="1"/>
    </font>
    <font>
      <b/>
      <sz val="11"/>
      <color theme="1"/>
      <name val="Times New Roman"/>
      <family val="1"/>
    </font>
    <font>
      <b/>
      <vertAlign val="superscript"/>
      <sz val="11"/>
      <color theme="1"/>
      <name val="Times New Roman"/>
      <family val="1"/>
    </font>
    <font>
      <b/>
      <u/>
      <sz val="11"/>
      <color theme="1"/>
      <name val="Times New Roman"/>
      <family val="1"/>
    </font>
    <font>
      <b/>
      <u/>
      <vertAlign val="superscript"/>
      <sz val="11"/>
      <color theme="1"/>
      <name val="Times New Roman"/>
      <family val="1"/>
    </font>
    <font>
      <sz val="11"/>
      <color theme="1"/>
      <name val="Times New Roman"/>
      <family val="1"/>
    </font>
    <font>
      <u/>
      <sz val="11"/>
      <color theme="1"/>
      <name val="Times New Roman"/>
      <family val="2"/>
    </font>
    <font>
      <u/>
      <vertAlign val="superscript"/>
      <sz val="11"/>
      <color theme="1"/>
      <name val="Times New Roman"/>
      <family val="1"/>
    </font>
    <font>
      <sz val="8"/>
      <name val="Times New Roman"/>
      <family val="2"/>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5">
    <border>
      <left/>
      <right/>
      <top/>
      <bottom/>
      <diagonal/>
    </border>
    <border>
      <left/>
      <right/>
      <top/>
      <bottom style="thin">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60">
    <xf numFmtId="0" fontId="0" fillId="0" borderId="0" xfId="0"/>
    <xf numFmtId="0" fontId="2" fillId="2" borderId="0" xfId="0" applyFont="1" applyFill="1" applyAlignment="1">
      <alignment horizontal="center"/>
    </xf>
    <xf numFmtId="0" fontId="0" fillId="2" borderId="0" xfId="0" applyFill="1"/>
    <xf numFmtId="0" fontId="4" fillId="2" borderId="0" xfId="0" applyFont="1" applyFill="1"/>
    <xf numFmtId="0" fontId="4" fillId="2" borderId="0" xfId="0" applyFont="1" applyFill="1" applyAlignment="1">
      <alignment horizontal="center"/>
    </xf>
    <xf numFmtId="0" fontId="6" fillId="2" borderId="0" xfId="0" applyFont="1" applyFill="1" applyAlignment="1">
      <alignment horizontal="center"/>
    </xf>
    <xf numFmtId="37" fontId="0" fillId="2" borderId="0" xfId="0" applyNumberFormat="1" applyFill="1"/>
    <xf numFmtId="7" fontId="0" fillId="2" borderId="0" xfId="0" applyNumberFormat="1" applyFill="1"/>
    <xf numFmtId="0" fontId="0" fillId="2" borderId="0" xfId="0" quotePrefix="1" applyFill="1"/>
    <xf numFmtId="5" fontId="0" fillId="2" borderId="0" xfId="0" applyNumberFormat="1" applyFill="1"/>
    <xf numFmtId="37" fontId="0" fillId="2" borderId="0" xfId="0" applyNumberFormat="1" applyFill="1" applyBorder="1"/>
    <xf numFmtId="0" fontId="0" fillId="2" borderId="0" xfId="0" applyFill="1" applyBorder="1"/>
    <xf numFmtId="7" fontId="0" fillId="2" borderId="0" xfId="0" applyNumberFormat="1" applyFill="1" applyBorder="1"/>
    <xf numFmtId="0" fontId="0" fillId="2" borderId="0" xfId="0" quotePrefix="1" applyFill="1" applyBorder="1"/>
    <xf numFmtId="5" fontId="0" fillId="2" borderId="1" xfId="0" applyNumberFormat="1" applyFill="1" applyBorder="1"/>
    <xf numFmtId="5" fontId="0" fillId="2" borderId="0" xfId="0" applyNumberFormat="1" applyFill="1" applyBorder="1"/>
    <xf numFmtId="0" fontId="4" fillId="2" borderId="0" xfId="0" applyFont="1" applyFill="1" applyBorder="1" applyAlignment="1">
      <alignment horizontal="center"/>
    </xf>
    <xf numFmtId="0" fontId="0" fillId="2" borderId="0" xfId="0" applyFill="1" applyAlignment="1">
      <alignment horizontal="left" indent="1"/>
    </xf>
    <xf numFmtId="43" fontId="0" fillId="2" borderId="0" xfId="0" applyNumberFormat="1" applyFill="1"/>
    <xf numFmtId="10" fontId="0" fillId="2" borderId="0" xfId="3" applyNumberFormat="1" applyFont="1" applyFill="1" applyAlignment="1">
      <alignment horizontal="center"/>
    </xf>
    <xf numFmtId="43" fontId="0" fillId="2" borderId="0" xfId="0" applyNumberFormat="1" applyFill="1" applyBorder="1"/>
    <xf numFmtId="10" fontId="0" fillId="2" borderId="0" xfId="3" applyNumberFormat="1" applyFont="1" applyFill="1" applyBorder="1" applyAlignment="1">
      <alignment horizontal="center"/>
    </xf>
    <xf numFmtId="43" fontId="0" fillId="2" borderId="1" xfId="0" applyNumberFormat="1" applyFill="1" applyBorder="1"/>
    <xf numFmtId="0" fontId="0" fillId="2" borderId="1" xfId="0" quotePrefix="1" applyFill="1" applyBorder="1"/>
    <xf numFmtId="10" fontId="0" fillId="2" borderId="1" xfId="3" applyNumberFormat="1" applyFont="1" applyFill="1" applyBorder="1" applyAlignment="1">
      <alignment horizontal="center"/>
    </xf>
    <xf numFmtId="10" fontId="0" fillId="2" borderId="0" xfId="0" applyNumberFormat="1" applyFill="1" applyAlignment="1">
      <alignment horizontal="center"/>
    </xf>
    <xf numFmtId="7" fontId="4" fillId="2" borderId="2" xfId="0" applyNumberFormat="1" applyFont="1" applyFill="1" applyBorder="1"/>
    <xf numFmtId="0" fontId="0" fillId="2" borderId="3" xfId="0" quotePrefix="1" applyFill="1" applyBorder="1"/>
    <xf numFmtId="37" fontId="0" fillId="0" borderId="0" xfId="0" applyNumberFormat="1"/>
    <xf numFmtId="7" fontId="0" fillId="0" borderId="0" xfId="0" applyNumberFormat="1"/>
    <xf numFmtId="0" fontId="4" fillId="2" borderId="0" xfId="0" applyFont="1" applyFill="1" applyAlignment="1">
      <alignment wrapText="1"/>
    </xf>
    <xf numFmtId="5" fontId="0" fillId="0" borderId="0" xfId="0" quotePrefix="1" applyNumberFormat="1"/>
    <xf numFmtId="0" fontId="6" fillId="2" borderId="0" xfId="0" applyFont="1" applyFill="1"/>
    <xf numFmtId="10" fontId="0" fillId="2" borderId="0" xfId="0" applyNumberFormat="1" applyFill="1"/>
    <xf numFmtId="10" fontId="0" fillId="2" borderId="1" xfId="0" applyNumberFormat="1" applyFill="1" applyBorder="1"/>
    <xf numFmtId="0" fontId="9" fillId="2" borderId="0" xfId="0" applyFont="1" applyFill="1"/>
    <xf numFmtId="164" fontId="0" fillId="2" borderId="0" xfId="1" applyNumberFormat="1" applyFont="1" applyFill="1"/>
    <xf numFmtId="164" fontId="0" fillId="2" borderId="0" xfId="1" applyNumberFormat="1" applyFont="1" applyFill="1" applyBorder="1"/>
    <xf numFmtId="0" fontId="0" fillId="2" borderId="0" xfId="0" applyFill="1" applyAlignment="1">
      <alignment horizontal="center"/>
    </xf>
    <xf numFmtId="37" fontId="9" fillId="2" borderId="0" xfId="0" applyNumberFormat="1" applyFont="1" applyFill="1" applyAlignment="1">
      <alignment horizontal="center"/>
    </xf>
    <xf numFmtId="0" fontId="9" fillId="2" borderId="0" xfId="0" applyFont="1" applyFill="1" applyAlignment="1">
      <alignment horizontal="center"/>
    </xf>
    <xf numFmtId="164" fontId="0" fillId="2" borderId="0" xfId="0" applyNumberFormat="1" applyFill="1"/>
    <xf numFmtId="7" fontId="0" fillId="2" borderId="0" xfId="2" applyNumberFormat="1" applyFont="1" applyFill="1"/>
    <xf numFmtId="166" fontId="4" fillId="2" borderId="4" xfId="0" applyNumberFormat="1" applyFont="1" applyFill="1" applyBorder="1"/>
    <xf numFmtId="5" fontId="0" fillId="0" borderId="0" xfId="0" applyNumberFormat="1"/>
    <xf numFmtId="0" fontId="0" fillId="0" borderId="0" xfId="0" applyFill="1"/>
    <xf numFmtId="0" fontId="8" fillId="2" borderId="0" xfId="0" applyFont="1" applyFill="1"/>
    <xf numFmtId="0" fontId="8" fillId="0" borderId="0" xfId="0" applyFont="1" applyFill="1"/>
    <xf numFmtId="0" fontId="8" fillId="0" borderId="0" xfId="0" applyFont="1"/>
    <xf numFmtId="37" fontId="0" fillId="2" borderId="1" xfId="0" applyNumberFormat="1" applyFill="1" applyBorder="1"/>
    <xf numFmtId="165" fontId="0" fillId="2" borderId="0" xfId="3" applyNumberFormat="1" applyFont="1" applyFill="1"/>
    <xf numFmtId="10" fontId="0" fillId="2" borderId="0" xfId="3" applyNumberFormat="1" applyFont="1" applyFill="1"/>
    <xf numFmtId="0" fontId="4" fillId="0" borderId="0" xfId="0" applyFont="1" applyFill="1" applyAlignment="1">
      <alignment wrapText="1"/>
    </xf>
    <xf numFmtId="0" fontId="0" fillId="3" borderId="0" xfId="0" applyFill="1"/>
    <xf numFmtId="0" fontId="0" fillId="3" borderId="0" xfId="0" applyFill="1" applyAlignment="1">
      <alignment horizontal="left" indent="1"/>
    </xf>
    <xf numFmtId="0" fontId="4" fillId="2" borderId="0" xfId="0" applyFont="1" applyFill="1" applyAlignment="1">
      <alignment wrapText="1"/>
    </xf>
    <xf numFmtId="0" fontId="6" fillId="2" borderId="0" xfId="0" applyFont="1" applyFill="1" applyAlignment="1">
      <alignment horizontal="center"/>
    </xf>
    <xf numFmtId="0" fontId="4" fillId="2" borderId="0" xfId="0" applyFont="1" applyFill="1" applyAlignment="1">
      <alignment horizontal="center"/>
    </xf>
    <xf numFmtId="0" fontId="2" fillId="2" borderId="0" xfId="0" applyFont="1" applyFill="1" applyAlignment="1">
      <alignment horizontal="center"/>
    </xf>
    <xf numFmtId="0" fontId="3" fillId="2" borderId="0" xfId="0" applyFont="1" applyFill="1" applyAlignment="1">
      <alignment horizontal="center"/>
    </xf>
  </cellXfs>
  <cellStyles count="4">
    <cellStyle name="Comma" xfId="1" builtinId="3"/>
    <cellStyle name="Currency" xfId="2" builtinId="4"/>
    <cellStyle name="Normal" xfId="0" builtinId="0"/>
    <cellStyle name="Percent" xfId="3" builtinId="5"/>
  </cellStyles>
  <dxfs count="0"/>
  <tableStyles count="0" defaultTableStyle="TableStyleMedium9"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7"/>
  <sheetViews>
    <sheetView workbookViewId="0">
      <selection activeCell="N13" sqref="N13"/>
    </sheetView>
  </sheetViews>
  <sheetFormatPr defaultColWidth="8.85546875" defaultRowHeight="15" x14ac:dyDescent="0.25"/>
  <cols>
    <col min="1" max="1" width="6.7109375" customWidth="1"/>
    <col min="2" max="2" width="1.7109375" customWidth="1"/>
    <col min="3" max="3" width="47.7109375" customWidth="1"/>
    <col min="4" max="4" width="11.7109375" customWidth="1"/>
    <col min="5" max="5" width="1.7109375" customWidth="1"/>
    <col min="6" max="6" width="7.28515625" bestFit="1" customWidth="1"/>
    <col min="7" max="7" width="4.42578125" bestFit="1" customWidth="1"/>
    <col min="8" max="8" width="1.7109375" customWidth="1"/>
    <col min="9" max="9" width="12.7109375" customWidth="1"/>
    <col min="10" max="10" width="2.7109375" customWidth="1"/>
  </cols>
  <sheetData>
    <row r="1" spans="1:10" ht="15.75" x14ac:dyDescent="0.25">
      <c r="A1" s="58" t="s">
        <v>0</v>
      </c>
      <c r="B1" s="58"/>
      <c r="C1" s="58"/>
      <c r="D1" s="58"/>
      <c r="E1" s="58"/>
      <c r="F1" s="58"/>
      <c r="G1" s="58"/>
      <c r="H1" s="58"/>
      <c r="I1" s="58"/>
      <c r="J1" s="1"/>
    </row>
    <row r="2" spans="1:10" ht="15.75" x14ac:dyDescent="0.25">
      <c r="A2" s="58" t="s">
        <v>1</v>
      </c>
      <c r="B2" s="58"/>
      <c r="C2" s="58"/>
      <c r="D2" s="58"/>
      <c r="E2" s="58"/>
      <c r="F2" s="58"/>
      <c r="G2" s="58"/>
      <c r="H2" s="58"/>
      <c r="I2" s="58"/>
      <c r="J2" s="1"/>
    </row>
    <row r="3" spans="1:10" x14ac:dyDescent="0.25">
      <c r="A3" s="2"/>
      <c r="B3" s="2"/>
      <c r="C3" s="2"/>
      <c r="D3" s="2"/>
      <c r="E3" s="2"/>
      <c r="F3" s="2"/>
      <c r="G3" s="2"/>
      <c r="H3" s="2"/>
      <c r="I3" s="2"/>
      <c r="J3" s="2"/>
    </row>
    <row r="4" spans="1:10" x14ac:dyDescent="0.25">
      <c r="A4" s="2"/>
      <c r="B4" s="2"/>
      <c r="C4" s="2"/>
      <c r="D4" s="2"/>
      <c r="E4" s="2"/>
      <c r="F4" s="2"/>
      <c r="G4" s="2"/>
      <c r="H4" s="2"/>
      <c r="I4" s="2"/>
      <c r="J4" s="2"/>
    </row>
    <row r="5" spans="1:10" x14ac:dyDescent="0.25">
      <c r="A5" s="2"/>
      <c r="B5" s="2"/>
      <c r="C5" s="2"/>
      <c r="D5" s="2"/>
      <c r="E5" s="2"/>
      <c r="F5" s="2"/>
      <c r="G5" s="2"/>
      <c r="H5" s="2"/>
      <c r="I5" s="2"/>
      <c r="J5" s="2"/>
    </row>
    <row r="6" spans="1:10" ht="17.25" x14ac:dyDescent="0.25">
      <c r="A6" s="2"/>
      <c r="B6" s="2"/>
      <c r="C6" s="3" t="s">
        <v>2</v>
      </c>
      <c r="D6" s="2"/>
      <c r="E6" s="2"/>
      <c r="F6" s="2"/>
      <c r="G6" s="2"/>
      <c r="H6" s="2"/>
      <c r="I6" s="2"/>
      <c r="J6" s="2"/>
    </row>
    <row r="7" spans="1:10" x14ac:dyDescent="0.25">
      <c r="A7" s="2"/>
      <c r="B7" s="2"/>
      <c r="C7" s="2"/>
      <c r="D7" s="2"/>
      <c r="E7" s="2"/>
      <c r="F7" s="2"/>
      <c r="G7" s="2"/>
      <c r="H7" s="2"/>
      <c r="I7" s="2"/>
      <c r="J7" s="2"/>
    </row>
    <row r="8" spans="1:10" x14ac:dyDescent="0.25">
      <c r="A8" s="4" t="s">
        <v>3</v>
      </c>
      <c r="B8" s="2"/>
      <c r="C8" s="2"/>
      <c r="D8" s="4" t="s">
        <v>4</v>
      </c>
      <c r="E8" s="2"/>
      <c r="F8" s="57" t="s">
        <v>5</v>
      </c>
      <c r="G8" s="57"/>
      <c r="H8" s="2"/>
      <c r="I8" s="4" t="s">
        <v>5</v>
      </c>
      <c r="J8" s="4"/>
    </row>
    <row r="9" spans="1:10" x14ac:dyDescent="0.25">
      <c r="A9" s="4" t="s">
        <v>6</v>
      </c>
      <c r="B9" s="2"/>
      <c r="C9" s="3" t="s">
        <v>7</v>
      </c>
      <c r="D9" s="5" t="s">
        <v>8</v>
      </c>
      <c r="E9" s="3"/>
      <c r="F9" s="56" t="s">
        <v>9</v>
      </c>
      <c r="G9" s="56"/>
      <c r="H9" s="2"/>
      <c r="I9" s="5" t="s">
        <v>10</v>
      </c>
      <c r="J9" s="5"/>
    </row>
    <row r="10" spans="1:10" x14ac:dyDescent="0.25">
      <c r="A10" s="4">
        <v>1</v>
      </c>
      <c r="B10" s="2"/>
      <c r="C10" s="2" t="s">
        <v>11</v>
      </c>
      <c r="D10" s="6">
        <v>16578133</v>
      </c>
      <c r="E10" s="2"/>
      <c r="F10" s="7">
        <v>4.04</v>
      </c>
      <c r="G10" s="8" t="s">
        <v>12</v>
      </c>
      <c r="H10" s="8"/>
      <c r="I10" s="9">
        <f>+D10*F10</f>
        <v>66975657.32</v>
      </c>
      <c r="J10" s="9"/>
    </row>
    <row r="11" spans="1:10" ht="9.75" customHeight="1" x14ac:dyDescent="0.25">
      <c r="A11" s="4"/>
      <c r="B11" s="2"/>
      <c r="C11" s="2"/>
      <c r="D11" s="6"/>
      <c r="E11" s="2"/>
      <c r="F11" s="7"/>
      <c r="G11" s="8"/>
      <c r="H11" s="8"/>
      <c r="I11" s="9"/>
      <c r="J11" s="9"/>
    </row>
    <row r="12" spans="1:10" x14ac:dyDescent="0.25">
      <c r="A12" s="4">
        <v>2</v>
      </c>
      <c r="B12" s="2"/>
      <c r="C12" s="2" t="s">
        <v>13</v>
      </c>
      <c r="D12" s="6">
        <v>7568683</v>
      </c>
      <c r="E12" s="2"/>
      <c r="F12" s="7">
        <v>14.27</v>
      </c>
      <c r="G12" s="8" t="s">
        <v>12</v>
      </c>
      <c r="H12" s="2"/>
      <c r="I12" s="9">
        <f t="shared" ref="I12:I13" si="0">+D12*F12</f>
        <v>108005106.41</v>
      </c>
      <c r="J12" s="9"/>
    </row>
    <row r="13" spans="1:10" x14ac:dyDescent="0.25">
      <c r="A13" s="4">
        <v>3</v>
      </c>
      <c r="B13" s="2"/>
      <c r="C13" s="2" t="s">
        <v>14</v>
      </c>
      <c r="D13" s="10">
        <v>9009450</v>
      </c>
      <c r="E13" s="11"/>
      <c r="F13" s="12">
        <v>10.65</v>
      </c>
      <c r="G13" s="13" t="s">
        <v>12</v>
      </c>
      <c r="H13" s="11"/>
      <c r="I13" s="14">
        <f t="shared" si="0"/>
        <v>95950642.5</v>
      </c>
      <c r="J13" s="15"/>
    </row>
    <row r="14" spans="1:10" x14ac:dyDescent="0.25">
      <c r="A14" s="4">
        <v>4</v>
      </c>
      <c r="B14" s="2"/>
      <c r="C14" s="2" t="s">
        <v>15</v>
      </c>
      <c r="D14" s="2"/>
      <c r="E14" s="2"/>
      <c r="F14" s="2"/>
      <c r="G14" s="2"/>
      <c r="H14" s="2"/>
      <c r="I14" s="9">
        <f>+I10+I12+I13</f>
        <v>270931406.23000002</v>
      </c>
      <c r="J14" s="9"/>
    </row>
    <row r="15" spans="1:10" x14ac:dyDescent="0.25">
      <c r="A15" s="4"/>
      <c r="B15" s="2"/>
      <c r="C15" s="2"/>
      <c r="D15" s="2"/>
      <c r="E15" s="2"/>
      <c r="F15" s="2"/>
      <c r="G15" s="2"/>
      <c r="H15" s="2"/>
      <c r="I15" s="2"/>
      <c r="J15" s="2"/>
    </row>
    <row r="16" spans="1:10" ht="17.25" x14ac:dyDescent="0.25">
      <c r="A16" s="4"/>
      <c r="B16" s="2"/>
      <c r="C16" s="3" t="s">
        <v>16</v>
      </c>
      <c r="D16" s="2"/>
      <c r="E16" s="2"/>
      <c r="F16" s="2"/>
      <c r="G16" s="2"/>
      <c r="H16" s="2"/>
      <c r="I16" s="2"/>
      <c r="J16" s="2"/>
    </row>
    <row r="17" spans="1:10" x14ac:dyDescent="0.25">
      <c r="A17" s="4"/>
      <c r="B17" s="2"/>
      <c r="C17" s="2"/>
      <c r="D17" s="2"/>
      <c r="E17" s="2"/>
      <c r="F17" s="2"/>
      <c r="G17" s="2"/>
      <c r="H17" s="2"/>
      <c r="I17" s="2"/>
      <c r="J17" s="2"/>
    </row>
    <row r="18" spans="1:10" x14ac:dyDescent="0.25">
      <c r="A18" s="4"/>
      <c r="B18" s="2"/>
      <c r="C18" s="2"/>
      <c r="D18" s="11"/>
      <c r="E18" s="2"/>
      <c r="F18" s="57" t="s">
        <v>17</v>
      </c>
      <c r="G18" s="57"/>
      <c r="H18" s="2"/>
      <c r="I18" s="2"/>
      <c r="J18" s="2"/>
    </row>
    <row r="19" spans="1:10" x14ac:dyDescent="0.25">
      <c r="A19" s="4"/>
      <c r="B19" s="2"/>
      <c r="C19" s="3" t="s">
        <v>18</v>
      </c>
      <c r="D19" s="16"/>
      <c r="E19" s="2"/>
      <c r="F19" s="56" t="s">
        <v>19</v>
      </c>
      <c r="G19" s="56"/>
      <c r="H19" s="2"/>
      <c r="I19" s="5" t="s">
        <v>20</v>
      </c>
      <c r="J19" s="5"/>
    </row>
    <row r="20" spans="1:10" x14ac:dyDescent="0.25">
      <c r="A20" s="4">
        <v>5</v>
      </c>
      <c r="B20" s="2"/>
      <c r="C20" s="17" t="s">
        <v>99</v>
      </c>
      <c r="D20" s="10"/>
      <c r="E20" s="2"/>
      <c r="F20" s="18">
        <v>8.6949217315376206</v>
      </c>
      <c r="G20" s="8" t="s">
        <v>12</v>
      </c>
      <c r="H20" s="2"/>
      <c r="I20" s="19">
        <f>+F20/F23</f>
        <v>0.53872758489494177</v>
      </c>
      <c r="J20" s="19"/>
    </row>
    <row r="21" spans="1:10" x14ac:dyDescent="0.25">
      <c r="A21" s="4">
        <v>6</v>
      </c>
      <c r="B21" s="2"/>
      <c r="C21" s="17" t="s">
        <v>100</v>
      </c>
      <c r="D21" s="10"/>
      <c r="E21" s="2"/>
      <c r="F21" s="20">
        <v>3.4518195116159442</v>
      </c>
      <c r="G21" s="13" t="s">
        <v>12</v>
      </c>
      <c r="H21" s="11"/>
      <c r="I21" s="21">
        <f>+F21/F23</f>
        <v>0.21387086007239339</v>
      </c>
      <c r="J21" s="21"/>
    </row>
    <row r="22" spans="1:10" x14ac:dyDescent="0.25">
      <c r="A22" s="4">
        <v>7</v>
      </c>
      <c r="B22" s="2"/>
      <c r="C22" s="17" t="s">
        <v>21</v>
      </c>
      <c r="D22" s="10"/>
      <c r="E22" s="2"/>
      <c r="F22" s="22">
        <v>3.9929961219439245</v>
      </c>
      <c r="G22" s="23" t="s">
        <v>12</v>
      </c>
      <c r="H22" s="2"/>
      <c r="I22" s="24">
        <f>+F22/F23</f>
        <v>0.24740155503266492</v>
      </c>
      <c r="J22" s="21"/>
    </row>
    <row r="23" spans="1:10" x14ac:dyDescent="0.25">
      <c r="A23" s="4">
        <v>8</v>
      </c>
      <c r="B23" s="2"/>
      <c r="C23" s="2" t="s">
        <v>15</v>
      </c>
      <c r="D23" s="10"/>
      <c r="E23" s="2"/>
      <c r="F23" s="7">
        <f>+F20+F21+F22</f>
        <v>16.139737365097488</v>
      </c>
      <c r="G23" s="8" t="s">
        <v>12</v>
      </c>
      <c r="H23" s="2"/>
      <c r="I23" s="25">
        <f>+I20+I21+I22</f>
        <v>1</v>
      </c>
      <c r="J23" s="25"/>
    </row>
    <row r="24" spans="1:10" x14ac:dyDescent="0.25">
      <c r="A24" s="4"/>
      <c r="B24" s="2"/>
      <c r="C24" s="2"/>
      <c r="D24" s="2"/>
      <c r="E24" s="2"/>
      <c r="F24" s="2"/>
      <c r="G24" s="2"/>
      <c r="H24" s="2"/>
      <c r="I24" s="2"/>
      <c r="J24" s="2"/>
    </row>
    <row r="25" spans="1:10" x14ac:dyDescent="0.25">
      <c r="A25" s="4"/>
      <c r="B25" s="2"/>
      <c r="C25" s="2"/>
      <c r="D25" s="2"/>
      <c r="E25" s="2"/>
      <c r="F25" s="2"/>
      <c r="G25" s="2"/>
      <c r="H25" s="2"/>
      <c r="I25" s="2"/>
      <c r="J25" s="2"/>
    </row>
    <row r="26" spans="1:10" x14ac:dyDescent="0.25">
      <c r="A26" s="4"/>
      <c r="B26" s="2"/>
      <c r="C26" s="3" t="s">
        <v>22</v>
      </c>
      <c r="D26" s="2"/>
      <c r="E26" s="2"/>
      <c r="F26" s="2"/>
      <c r="G26" s="2"/>
      <c r="H26" s="2"/>
      <c r="I26" s="2"/>
      <c r="J26" s="2"/>
    </row>
    <row r="27" spans="1:10" x14ac:dyDescent="0.25">
      <c r="A27" s="4"/>
      <c r="B27" s="2"/>
      <c r="C27" s="2"/>
      <c r="D27" s="2"/>
      <c r="E27" s="2"/>
      <c r="F27" s="2"/>
      <c r="G27" s="2"/>
      <c r="H27" s="2"/>
      <c r="I27" s="2"/>
      <c r="J27" s="2"/>
    </row>
    <row r="28" spans="1:10" x14ac:dyDescent="0.25">
      <c r="A28" s="4"/>
      <c r="B28" s="2"/>
      <c r="C28" s="2"/>
      <c r="D28" s="4" t="s">
        <v>4</v>
      </c>
      <c r="E28" s="2"/>
      <c r="F28" s="57" t="s">
        <v>5</v>
      </c>
      <c r="G28" s="57"/>
      <c r="H28" s="2"/>
      <c r="I28" s="4" t="s">
        <v>5</v>
      </c>
      <c r="J28" s="4"/>
    </row>
    <row r="29" spans="1:10" ht="17.25" x14ac:dyDescent="0.25">
      <c r="A29" s="4"/>
      <c r="B29" s="2"/>
      <c r="C29" s="3" t="s">
        <v>91</v>
      </c>
      <c r="D29" s="5" t="s">
        <v>8</v>
      </c>
      <c r="E29" s="2"/>
      <c r="F29" s="56" t="s">
        <v>23</v>
      </c>
      <c r="G29" s="56"/>
      <c r="H29" s="2"/>
      <c r="I29" s="5" t="s">
        <v>10</v>
      </c>
      <c r="J29" s="5"/>
    </row>
    <row r="30" spans="1:10" ht="15.75" thickBot="1" x14ac:dyDescent="0.3">
      <c r="A30" s="4"/>
      <c r="B30" s="2"/>
      <c r="C30" s="2"/>
      <c r="D30" s="10"/>
      <c r="E30" s="11"/>
      <c r="F30" s="12"/>
      <c r="G30" s="13"/>
      <c r="H30" s="11"/>
      <c r="I30" s="15"/>
      <c r="J30" s="15"/>
    </row>
    <row r="31" spans="1:10" ht="15.75" thickBot="1" x14ac:dyDescent="0.3">
      <c r="A31" s="4">
        <v>9</v>
      </c>
      <c r="B31" s="2"/>
      <c r="C31" s="2" t="s">
        <v>24</v>
      </c>
      <c r="D31" s="6">
        <f>+D10</f>
        <v>16578133</v>
      </c>
      <c r="E31" s="2"/>
      <c r="F31" s="26">
        <f>+ROUND(I31/D31,2)</f>
        <v>7.54</v>
      </c>
      <c r="G31" s="27" t="s">
        <v>12</v>
      </c>
      <c r="H31" s="2"/>
      <c r="I31" s="9">
        <f>+(I22+I21)*I14</f>
        <v>124973184.07952176</v>
      </c>
      <c r="J31" s="9"/>
    </row>
    <row r="32" spans="1:10" ht="15.75" thickBot="1" x14ac:dyDescent="0.3">
      <c r="A32" s="4">
        <v>10</v>
      </c>
      <c r="B32" s="2"/>
      <c r="C32" s="2" t="s">
        <v>25</v>
      </c>
      <c r="D32" s="2"/>
      <c r="E32" s="2"/>
      <c r="F32" s="7">
        <v>-0.94</v>
      </c>
      <c r="G32" s="8" t="s">
        <v>12</v>
      </c>
      <c r="H32" s="2"/>
      <c r="I32" s="2"/>
      <c r="J32" s="2"/>
    </row>
    <row r="33" spans="1:10" ht="15.75" thickBot="1" x14ac:dyDescent="0.3">
      <c r="A33" s="4">
        <v>11</v>
      </c>
      <c r="B33" s="2"/>
      <c r="C33" s="2" t="s">
        <v>26</v>
      </c>
      <c r="D33" s="2"/>
      <c r="E33" s="2"/>
      <c r="F33" s="26">
        <f>+F31+F32</f>
        <v>6.6</v>
      </c>
      <c r="G33" s="27" t="s">
        <v>12</v>
      </c>
      <c r="H33" s="2"/>
      <c r="I33" s="2"/>
      <c r="J33" s="2"/>
    </row>
    <row r="34" spans="1:10" x14ac:dyDescent="0.25">
      <c r="A34" s="2"/>
      <c r="B34" s="2"/>
      <c r="C34" s="2"/>
      <c r="D34" s="2"/>
      <c r="E34" s="2"/>
      <c r="F34" s="7"/>
      <c r="G34" s="8"/>
      <c r="H34" s="2"/>
      <c r="I34" s="2"/>
      <c r="J34" s="2"/>
    </row>
    <row r="35" spans="1:10" x14ac:dyDescent="0.25">
      <c r="A35" s="2"/>
      <c r="B35" s="2"/>
      <c r="C35" s="2"/>
      <c r="D35" s="2"/>
      <c r="E35" s="2"/>
      <c r="F35" s="7"/>
      <c r="G35" s="8"/>
      <c r="H35" s="2"/>
      <c r="I35" s="2"/>
      <c r="J35" s="2"/>
    </row>
    <row r="36" spans="1:10" x14ac:dyDescent="0.25">
      <c r="A36" s="3" t="s">
        <v>27</v>
      </c>
      <c r="B36" s="3"/>
      <c r="C36" s="3"/>
      <c r="D36" s="2"/>
      <c r="E36" s="2"/>
      <c r="F36" s="2"/>
      <c r="G36" s="2"/>
      <c r="H36" s="2"/>
      <c r="I36" s="2"/>
      <c r="J36" s="2"/>
    </row>
    <row r="37" spans="1:10" ht="30" customHeight="1" x14ac:dyDescent="0.25">
      <c r="A37" s="55" t="s">
        <v>28</v>
      </c>
      <c r="B37" s="55"/>
      <c r="C37" s="55"/>
      <c r="D37" s="55"/>
      <c r="E37" s="55"/>
      <c r="F37" s="55"/>
      <c r="G37" s="55"/>
      <c r="H37" s="55"/>
      <c r="I37" s="55"/>
      <c r="J37" s="30"/>
    </row>
    <row r="38" spans="1:10" ht="30" customHeight="1" x14ac:dyDescent="0.25">
      <c r="A38" s="55" t="s">
        <v>29</v>
      </c>
      <c r="B38" s="55"/>
      <c r="C38" s="55"/>
      <c r="D38" s="55"/>
      <c r="E38" s="55"/>
      <c r="F38" s="55"/>
      <c r="G38" s="55"/>
      <c r="H38" s="55"/>
      <c r="I38" s="55"/>
      <c r="J38" s="30"/>
    </row>
    <row r="39" spans="1:10" ht="45" customHeight="1" x14ac:dyDescent="0.25">
      <c r="A39" s="55" t="s">
        <v>93</v>
      </c>
      <c r="B39" s="55"/>
      <c r="C39" s="55"/>
      <c r="D39" s="55"/>
      <c r="E39" s="55"/>
      <c r="F39" s="55"/>
      <c r="G39" s="55"/>
      <c r="H39" s="55"/>
      <c r="I39" s="55"/>
      <c r="J39" s="30"/>
    </row>
    <row r="40" spans="1:10" x14ac:dyDescent="0.25">
      <c r="A40" s="2"/>
      <c r="B40" s="2"/>
      <c r="C40" s="2"/>
      <c r="D40" s="2"/>
      <c r="E40" s="2"/>
      <c r="F40" s="7"/>
      <c r="G40" s="2"/>
      <c r="H40" s="2"/>
      <c r="I40" s="2"/>
      <c r="J40" s="2"/>
    </row>
    <row r="41" spans="1:10" x14ac:dyDescent="0.25">
      <c r="A41" s="2"/>
      <c r="B41" s="2"/>
      <c r="C41" s="2"/>
      <c r="D41" s="2"/>
      <c r="E41" s="2"/>
      <c r="F41" s="7"/>
      <c r="G41" s="2"/>
      <c r="H41" s="2"/>
      <c r="I41" s="2"/>
      <c r="J41" s="2"/>
    </row>
    <row r="42" spans="1:10" x14ac:dyDescent="0.25">
      <c r="A42" s="2"/>
      <c r="B42" s="2"/>
      <c r="C42" s="2"/>
      <c r="D42" s="2"/>
      <c r="E42" s="2"/>
      <c r="F42" s="2"/>
      <c r="G42" s="2"/>
      <c r="H42" s="2"/>
      <c r="I42" s="2"/>
      <c r="J42" s="2"/>
    </row>
    <row r="43" spans="1:10" x14ac:dyDescent="0.25">
      <c r="A43" s="2"/>
      <c r="B43" s="2"/>
      <c r="C43" s="2"/>
      <c r="D43" s="2"/>
      <c r="E43" s="2"/>
      <c r="F43" s="2"/>
      <c r="G43" s="2"/>
      <c r="H43" s="2"/>
      <c r="I43" s="2"/>
      <c r="J43" s="2"/>
    </row>
    <row r="44" spans="1:10" x14ac:dyDescent="0.25">
      <c r="I44" s="31"/>
      <c r="J44" s="31"/>
    </row>
    <row r="45" spans="1:10" x14ac:dyDescent="0.25">
      <c r="I45" s="29"/>
      <c r="J45" s="29"/>
    </row>
    <row r="46" spans="1:10" x14ac:dyDescent="0.25">
      <c r="I46" s="31"/>
      <c r="J46" s="31"/>
    </row>
    <row r="47" spans="1:10" x14ac:dyDescent="0.25">
      <c r="I47" s="31"/>
      <c r="J47" s="31"/>
    </row>
  </sheetData>
  <mergeCells count="11">
    <mergeCell ref="A1:I1"/>
    <mergeCell ref="A2:I2"/>
    <mergeCell ref="F8:G8"/>
    <mergeCell ref="F9:G9"/>
    <mergeCell ref="F18:G18"/>
    <mergeCell ref="A39:I39"/>
    <mergeCell ref="F19:G19"/>
    <mergeCell ref="F28:G28"/>
    <mergeCell ref="F29:G29"/>
    <mergeCell ref="A37:I37"/>
    <mergeCell ref="A38:I38"/>
  </mergeCells>
  <phoneticPr fontId="11" type="noConversion"/>
  <printOptions horizontalCentered="1"/>
  <pageMargins left="1" right="1" top="1.75" bottom="1" header="0.75" footer="0.3"/>
  <pageSetup scale="79" orientation="portrait"/>
  <headerFooter scaleWithDoc="0">
    <oddHeader>&amp;R&amp;"Times New Roman,Bold"&amp;8&amp;K000000Utah Association of Energy Users_x000D_UAE Exhibit 1.1 SR_x000D_Utah Docket No. 14-035-T02_x000D_Witness:  Kevin C. Higgins_x000D_Page 1 of 3</oddHead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1"/>
  <sheetViews>
    <sheetView workbookViewId="0">
      <selection activeCell="M59" sqref="M59"/>
    </sheetView>
  </sheetViews>
  <sheetFormatPr defaultColWidth="8.85546875" defaultRowHeight="15" x14ac:dyDescent="0.25"/>
  <cols>
    <col min="1" max="1" width="5.42578125" bestFit="1" customWidth="1"/>
    <col min="2" max="2" width="1.7109375" customWidth="1"/>
    <col min="3" max="3" width="64.7109375" customWidth="1"/>
    <col min="4" max="4" width="1.7109375" customWidth="1"/>
    <col min="5" max="5" width="11.28515625" customWidth="1"/>
    <col min="6" max="6" width="1.7109375" customWidth="1"/>
    <col min="7" max="7" width="11.28515625" customWidth="1"/>
    <col min="8" max="8" width="1.7109375" customWidth="1"/>
    <col min="9" max="9" width="11.28515625" customWidth="1"/>
    <col min="11" max="11" width="9.28515625" bestFit="1" customWidth="1"/>
  </cols>
  <sheetData>
    <row r="1" spans="1:9" ht="18.75" x14ac:dyDescent="0.3">
      <c r="A1" s="59" t="s">
        <v>30</v>
      </c>
      <c r="B1" s="59"/>
      <c r="C1" s="59"/>
      <c r="D1" s="59"/>
      <c r="E1" s="59"/>
      <c r="F1" s="59"/>
      <c r="G1" s="59"/>
      <c r="H1" s="59"/>
      <c r="I1" s="59"/>
    </row>
    <row r="2" spans="1:9" ht="18.75" x14ac:dyDescent="0.3">
      <c r="A2" s="59" t="s">
        <v>31</v>
      </c>
      <c r="B2" s="59"/>
      <c r="C2" s="59"/>
      <c r="D2" s="59"/>
      <c r="E2" s="59"/>
      <c r="F2" s="59"/>
      <c r="G2" s="59"/>
      <c r="H2" s="59"/>
      <c r="I2" s="59"/>
    </row>
    <row r="3" spans="1:9" x14ac:dyDescent="0.25">
      <c r="A3" s="2"/>
      <c r="B3" s="2"/>
      <c r="C3" s="2"/>
      <c r="D3" s="2"/>
      <c r="E3" s="2"/>
      <c r="F3" s="2"/>
      <c r="G3" s="2"/>
      <c r="H3" s="2"/>
      <c r="I3" s="2"/>
    </row>
    <row r="4" spans="1:9" x14ac:dyDescent="0.25">
      <c r="A4" s="4" t="s">
        <v>3</v>
      </c>
      <c r="B4" s="2"/>
      <c r="C4" s="2"/>
      <c r="D4" s="2"/>
      <c r="E4" s="2"/>
      <c r="F4" s="2"/>
      <c r="G4" s="2"/>
      <c r="H4" s="2"/>
      <c r="I4" s="2"/>
    </row>
    <row r="5" spans="1:9" x14ac:dyDescent="0.25">
      <c r="A5" s="5" t="s">
        <v>6</v>
      </c>
      <c r="B5" s="2"/>
      <c r="C5" s="32" t="s">
        <v>32</v>
      </c>
      <c r="D5" s="2"/>
      <c r="E5" s="5" t="s">
        <v>33</v>
      </c>
      <c r="F5" s="3"/>
      <c r="G5" s="32" t="s">
        <v>34</v>
      </c>
      <c r="H5" s="2"/>
      <c r="I5" s="2"/>
    </row>
    <row r="6" spans="1:9" ht="6.75" customHeight="1" x14ac:dyDescent="0.25">
      <c r="A6" s="5"/>
      <c r="B6" s="2"/>
      <c r="C6" s="2"/>
      <c r="D6" s="2"/>
      <c r="E6" s="2"/>
      <c r="F6" s="2"/>
      <c r="G6" s="2"/>
      <c r="H6" s="2"/>
      <c r="I6" s="2"/>
    </row>
    <row r="7" spans="1:9" x14ac:dyDescent="0.25">
      <c r="A7" s="4"/>
      <c r="B7" s="2"/>
      <c r="C7" s="3" t="s">
        <v>35</v>
      </c>
      <c r="D7" s="2"/>
      <c r="E7" s="2"/>
      <c r="F7" s="2"/>
      <c r="G7" s="2"/>
      <c r="H7" s="2"/>
      <c r="I7" s="2"/>
    </row>
    <row r="8" spans="1:9" ht="6" customHeight="1" x14ac:dyDescent="0.25">
      <c r="A8" s="4"/>
      <c r="B8" s="2"/>
      <c r="C8" s="2"/>
      <c r="D8" s="2"/>
      <c r="E8" s="2"/>
      <c r="F8" s="2"/>
      <c r="G8" s="2"/>
      <c r="H8" s="2"/>
      <c r="I8" s="2"/>
    </row>
    <row r="9" spans="1:9" x14ac:dyDescent="0.25">
      <c r="A9" s="4">
        <v>1</v>
      </c>
      <c r="B9" s="2"/>
      <c r="C9" s="2" t="s">
        <v>36</v>
      </c>
      <c r="D9" s="2"/>
      <c r="E9" s="33">
        <v>1</v>
      </c>
      <c r="F9" s="2"/>
      <c r="G9" s="2"/>
      <c r="H9" s="2"/>
      <c r="I9" s="2"/>
    </row>
    <row r="10" spans="1:9" x14ac:dyDescent="0.25">
      <c r="A10" s="4">
        <v>2</v>
      </c>
      <c r="B10" s="2"/>
      <c r="C10" s="2" t="s">
        <v>37</v>
      </c>
      <c r="D10" s="2"/>
      <c r="E10" s="34">
        <f>+'UAE Exhibit 1.1 SR, p.  3'!D26</f>
        <v>0.53584677266807967</v>
      </c>
      <c r="F10" s="2"/>
      <c r="G10" s="2" t="s">
        <v>92</v>
      </c>
      <c r="H10" s="2"/>
      <c r="I10" s="2"/>
    </row>
    <row r="11" spans="1:9" x14ac:dyDescent="0.25">
      <c r="A11" s="4">
        <v>3</v>
      </c>
      <c r="B11" s="2"/>
      <c r="C11" s="2" t="s">
        <v>38</v>
      </c>
      <c r="D11" s="2"/>
      <c r="E11" s="33">
        <f>+(E9+E10)/2</f>
        <v>0.76792338633403978</v>
      </c>
      <c r="F11" s="2"/>
      <c r="G11" s="8" t="s">
        <v>39</v>
      </c>
      <c r="H11" s="2"/>
      <c r="I11" s="2"/>
    </row>
    <row r="12" spans="1:9" ht="6" customHeight="1" x14ac:dyDescent="0.25">
      <c r="A12" s="4"/>
      <c r="B12" s="2"/>
      <c r="C12" s="2"/>
      <c r="D12" s="2"/>
      <c r="E12" s="2"/>
      <c r="F12" s="2"/>
      <c r="G12" s="2"/>
      <c r="H12" s="2"/>
      <c r="I12" s="2"/>
    </row>
    <row r="13" spans="1:9" x14ac:dyDescent="0.25">
      <c r="A13" s="4"/>
      <c r="B13" s="2"/>
      <c r="C13" s="35" t="s">
        <v>40</v>
      </c>
      <c r="D13" s="2"/>
      <c r="E13" s="2"/>
      <c r="F13" s="2"/>
      <c r="G13" s="2"/>
      <c r="H13" s="2"/>
      <c r="I13" s="2"/>
    </row>
    <row r="14" spans="1:9" x14ac:dyDescent="0.25">
      <c r="A14" s="4">
        <v>4</v>
      </c>
      <c r="B14" s="2"/>
      <c r="C14" s="2" t="s">
        <v>41</v>
      </c>
      <c r="D14" s="2"/>
      <c r="E14" s="36">
        <v>500</v>
      </c>
      <c r="F14" s="2"/>
      <c r="G14" s="2" t="s">
        <v>42</v>
      </c>
      <c r="H14" s="2"/>
      <c r="I14" s="2"/>
    </row>
    <row r="15" spans="1:9" x14ac:dyDescent="0.25">
      <c r="A15" s="4">
        <v>5</v>
      </c>
      <c r="B15" s="2"/>
      <c r="C15" s="2" t="s">
        <v>43</v>
      </c>
      <c r="D15" s="2"/>
      <c r="E15" s="37">
        <v>500</v>
      </c>
      <c r="F15" s="2"/>
      <c r="G15" s="2" t="s">
        <v>42</v>
      </c>
      <c r="H15" s="2"/>
      <c r="I15" s="2"/>
    </row>
    <row r="16" spans="1:9" x14ac:dyDescent="0.25">
      <c r="A16" s="4">
        <v>6</v>
      </c>
      <c r="B16" s="2"/>
      <c r="C16" s="2" t="s">
        <v>44</v>
      </c>
      <c r="D16" s="2"/>
      <c r="E16" s="37">
        <f>+AVERAGE(160,184,168,168,168)</f>
        <v>169.6</v>
      </c>
      <c r="F16" s="2"/>
      <c r="G16" s="2" t="s">
        <v>45</v>
      </c>
      <c r="H16" s="2"/>
      <c r="I16" s="2"/>
    </row>
    <row r="17" spans="1:11" x14ac:dyDescent="0.25">
      <c r="A17" s="4">
        <v>7</v>
      </c>
      <c r="B17" s="2"/>
      <c r="C17" s="2" t="s">
        <v>46</v>
      </c>
      <c r="D17" s="2"/>
      <c r="E17" s="33">
        <f>+E11</f>
        <v>0.76792338633403978</v>
      </c>
      <c r="F17" s="2"/>
      <c r="G17" s="8" t="s">
        <v>47</v>
      </c>
      <c r="H17" s="2"/>
      <c r="I17" s="2"/>
    </row>
    <row r="18" spans="1:11" x14ac:dyDescent="0.25">
      <c r="A18" s="4"/>
      <c r="B18" s="2"/>
      <c r="C18" s="2"/>
      <c r="D18" s="2"/>
      <c r="E18" s="2"/>
      <c r="F18" s="2"/>
      <c r="G18" s="2"/>
      <c r="H18" s="2"/>
      <c r="I18" s="2"/>
    </row>
    <row r="19" spans="1:11" x14ac:dyDescent="0.25">
      <c r="A19" s="4"/>
      <c r="B19" s="2"/>
      <c r="C19" s="2"/>
      <c r="D19" s="2"/>
      <c r="E19" s="2"/>
      <c r="F19" s="2"/>
      <c r="G19" s="38" t="s">
        <v>5</v>
      </c>
      <c r="H19" s="2"/>
      <c r="I19" s="38" t="s">
        <v>5</v>
      </c>
    </row>
    <row r="20" spans="1:11" ht="18" x14ac:dyDescent="0.25">
      <c r="A20" s="4"/>
      <c r="B20" s="2"/>
      <c r="C20" s="35" t="s">
        <v>48</v>
      </c>
      <c r="D20" s="2"/>
      <c r="E20" s="39" t="s">
        <v>8</v>
      </c>
      <c r="F20" s="2"/>
      <c r="G20" s="40" t="s">
        <v>9</v>
      </c>
      <c r="H20" s="2"/>
      <c r="I20" s="40" t="s">
        <v>49</v>
      </c>
    </row>
    <row r="21" spans="1:11" x14ac:dyDescent="0.25">
      <c r="A21" s="4">
        <v>8</v>
      </c>
      <c r="B21" s="2"/>
      <c r="C21" s="2" t="s">
        <v>50</v>
      </c>
      <c r="D21" s="2"/>
      <c r="E21" s="41">
        <f>+E14</f>
        <v>500</v>
      </c>
      <c r="F21" s="2"/>
      <c r="G21" s="42">
        <v>4.04</v>
      </c>
      <c r="H21" s="2"/>
      <c r="I21" s="9">
        <f>+E21*G21</f>
        <v>2020</v>
      </c>
    </row>
    <row r="22" spans="1:11" x14ac:dyDescent="0.25">
      <c r="A22" s="4">
        <v>9</v>
      </c>
      <c r="B22" s="2"/>
      <c r="C22" s="2" t="s">
        <v>51</v>
      </c>
      <c r="D22" s="2"/>
      <c r="E22" s="6">
        <f>+E15</f>
        <v>500</v>
      </c>
      <c r="F22" s="2"/>
      <c r="G22" s="7">
        <v>14.27</v>
      </c>
      <c r="H22" s="2"/>
      <c r="I22" s="14">
        <f>+E22*G22</f>
        <v>7135</v>
      </c>
    </row>
    <row r="23" spans="1:11" x14ac:dyDescent="0.25">
      <c r="A23" s="4">
        <v>10</v>
      </c>
      <c r="B23" s="2"/>
      <c r="C23" s="2" t="s">
        <v>52</v>
      </c>
      <c r="D23" s="2"/>
      <c r="E23" s="6"/>
      <c r="F23" s="2"/>
      <c r="G23" s="2"/>
      <c r="H23" s="2"/>
      <c r="I23" s="9">
        <f>+I21+I22</f>
        <v>9155</v>
      </c>
    </row>
    <row r="24" spans="1:11" x14ac:dyDescent="0.25">
      <c r="A24" s="4"/>
      <c r="B24" s="2"/>
      <c r="C24" s="2"/>
      <c r="D24" s="2"/>
      <c r="E24" s="2"/>
      <c r="F24" s="2"/>
      <c r="G24" s="2"/>
      <c r="H24" s="2"/>
      <c r="I24" s="2"/>
    </row>
    <row r="25" spans="1:11" ht="18" x14ac:dyDescent="0.25">
      <c r="A25" s="4"/>
      <c r="B25" s="2"/>
      <c r="C25" s="35" t="s">
        <v>53</v>
      </c>
      <c r="D25" s="2"/>
      <c r="E25" s="39" t="s">
        <v>8</v>
      </c>
      <c r="F25" s="2"/>
      <c r="G25" s="40" t="s">
        <v>9</v>
      </c>
      <c r="H25" s="2"/>
      <c r="I25" s="40" t="s">
        <v>49</v>
      </c>
    </row>
    <row r="26" spans="1:11" ht="15.75" thickBot="1" x14ac:dyDescent="0.3">
      <c r="A26" s="4">
        <v>11</v>
      </c>
      <c r="B26" s="2"/>
      <c r="C26" s="2" t="s">
        <v>54</v>
      </c>
      <c r="D26" s="2"/>
      <c r="E26" s="41">
        <f>+E14</f>
        <v>500</v>
      </c>
      <c r="F26" s="2"/>
      <c r="G26" s="7">
        <v>7.54</v>
      </c>
      <c r="H26" s="2"/>
      <c r="I26" s="9">
        <f>+E26*G26</f>
        <v>3770</v>
      </c>
      <c r="K26" s="29"/>
    </row>
    <row r="27" spans="1:11" ht="15.75" thickBot="1" x14ac:dyDescent="0.3">
      <c r="A27" s="4">
        <v>12</v>
      </c>
      <c r="B27" s="2"/>
      <c r="C27" s="2" t="s">
        <v>55</v>
      </c>
      <c r="D27" s="2"/>
      <c r="E27" s="41">
        <f>+E15*E16*E17</f>
        <v>65119.903161126575</v>
      </c>
      <c r="F27" s="2"/>
      <c r="G27" s="43">
        <f>+ROUND((I27*100)/E27,4)</f>
        <v>8.2693999999999992</v>
      </c>
      <c r="H27" s="2"/>
      <c r="I27" s="14">
        <f>+I28-I26</f>
        <v>5385</v>
      </c>
    </row>
    <row r="28" spans="1:11" x14ac:dyDescent="0.25">
      <c r="A28" s="4">
        <v>13</v>
      </c>
      <c r="B28" s="2"/>
      <c r="C28" s="2" t="s">
        <v>56</v>
      </c>
      <c r="D28" s="2"/>
      <c r="E28" s="2"/>
      <c r="F28" s="2"/>
      <c r="G28" s="2"/>
      <c r="H28" s="2"/>
      <c r="I28" s="9">
        <f>+I23</f>
        <v>9155</v>
      </c>
    </row>
    <row r="29" spans="1:11" ht="6" customHeight="1" thickBot="1" x14ac:dyDescent="0.3">
      <c r="A29" s="4"/>
      <c r="B29" s="2"/>
      <c r="C29" s="2"/>
      <c r="D29" s="2"/>
      <c r="E29" s="2"/>
      <c r="F29" s="2"/>
      <c r="G29" s="2"/>
      <c r="H29" s="2"/>
      <c r="I29" s="9"/>
    </row>
    <row r="30" spans="1:11" ht="15.75" thickBot="1" x14ac:dyDescent="0.3">
      <c r="A30" s="4">
        <v>14</v>
      </c>
      <c r="B30" s="2"/>
      <c r="C30" s="2" t="s">
        <v>57</v>
      </c>
      <c r="D30" s="2"/>
      <c r="E30" s="2"/>
      <c r="F30" s="2"/>
      <c r="G30" s="43">
        <f>G27</f>
        <v>8.2693999999999992</v>
      </c>
      <c r="H30" s="2"/>
      <c r="I30" s="2"/>
    </row>
    <row r="31" spans="1:11" x14ac:dyDescent="0.25">
      <c r="A31" s="2"/>
      <c r="B31" s="2"/>
      <c r="C31" s="2"/>
      <c r="D31" s="2"/>
      <c r="E31" s="2"/>
      <c r="F31" s="2"/>
      <c r="G31" s="2"/>
      <c r="H31" s="2"/>
      <c r="I31" s="2"/>
    </row>
    <row r="32" spans="1:11" x14ac:dyDescent="0.25">
      <c r="A32" s="2"/>
      <c r="B32" s="2"/>
      <c r="C32" s="3" t="s">
        <v>58</v>
      </c>
      <c r="D32" s="2"/>
      <c r="E32" s="2"/>
      <c r="F32" s="2"/>
      <c r="G32" s="2"/>
      <c r="H32" s="2"/>
      <c r="I32" s="2"/>
    </row>
    <row r="33" spans="1:9" ht="6" customHeight="1" x14ac:dyDescent="0.25">
      <c r="A33" s="2"/>
      <c r="B33" s="2"/>
      <c r="C33" s="2"/>
      <c r="D33" s="2"/>
      <c r="E33" s="2"/>
      <c r="F33" s="2"/>
      <c r="G33" s="2"/>
      <c r="H33" s="2"/>
      <c r="I33" s="2"/>
    </row>
    <row r="34" spans="1:9" x14ac:dyDescent="0.25">
      <c r="A34" s="4">
        <v>15</v>
      </c>
      <c r="B34" s="2"/>
      <c r="C34" s="2" t="s">
        <v>36</v>
      </c>
      <c r="D34" s="2"/>
      <c r="E34" s="33">
        <v>1</v>
      </c>
      <c r="F34" s="2"/>
      <c r="G34" s="2"/>
      <c r="H34" s="2"/>
      <c r="I34" s="2"/>
    </row>
    <row r="35" spans="1:9" x14ac:dyDescent="0.25">
      <c r="A35" s="4">
        <v>16</v>
      </c>
      <c r="B35" s="2"/>
      <c r="C35" s="2" t="s">
        <v>59</v>
      </c>
      <c r="D35" s="2"/>
      <c r="E35" s="34">
        <f>+'UAE Exhibit 1.1 SR, p.  3'!D27</f>
        <v>0.54317847185832047</v>
      </c>
      <c r="F35" s="2"/>
      <c r="G35" s="2" t="s">
        <v>92</v>
      </c>
      <c r="H35" s="2"/>
      <c r="I35" s="2"/>
    </row>
    <row r="36" spans="1:9" x14ac:dyDescent="0.25">
      <c r="A36" s="4">
        <v>17</v>
      </c>
      <c r="B36" s="2"/>
      <c r="C36" s="2" t="s">
        <v>60</v>
      </c>
      <c r="D36" s="2"/>
      <c r="E36" s="33">
        <f>+(E34+E35)/2</f>
        <v>0.77158923592916029</v>
      </c>
      <c r="F36" s="2"/>
      <c r="G36" s="8" t="s">
        <v>61</v>
      </c>
      <c r="H36" s="2"/>
      <c r="I36" s="2"/>
    </row>
    <row r="37" spans="1:9" ht="6" customHeight="1" x14ac:dyDescent="0.25">
      <c r="A37" s="4"/>
      <c r="B37" s="2"/>
      <c r="C37" s="2"/>
      <c r="D37" s="2"/>
      <c r="E37" s="2"/>
      <c r="F37" s="2"/>
      <c r="G37" s="2"/>
      <c r="H37" s="2"/>
      <c r="I37" s="2"/>
    </row>
    <row r="38" spans="1:9" x14ac:dyDescent="0.25">
      <c r="A38" s="4"/>
      <c r="B38" s="2"/>
      <c r="C38" s="35" t="s">
        <v>40</v>
      </c>
      <c r="D38" s="2"/>
      <c r="E38" s="2"/>
      <c r="F38" s="2"/>
      <c r="G38" s="2"/>
      <c r="H38" s="2"/>
      <c r="I38" s="2"/>
    </row>
    <row r="39" spans="1:9" x14ac:dyDescent="0.25">
      <c r="A39" s="4">
        <v>18</v>
      </c>
      <c r="B39" s="2"/>
      <c r="C39" s="2" t="s">
        <v>41</v>
      </c>
      <c r="D39" s="2"/>
      <c r="E39" s="36">
        <v>500</v>
      </c>
      <c r="F39" s="2"/>
      <c r="G39" s="2" t="s">
        <v>42</v>
      </c>
      <c r="H39" s="2"/>
      <c r="I39" s="2"/>
    </row>
    <row r="40" spans="1:9" x14ac:dyDescent="0.25">
      <c r="A40" s="4">
        <v>19</v>
      </c>
      <c r="B40" s="2"/>
      <c r="C40" s="2" t="s">
        <v>43</v>
      </c>
      <c r="D40" s="2"/>
      <c r="E40" s="37">
        <v>500</v>
      </c>
      <c r="F40" s="2"/>
      <c r="G40" s="2" t="s">
        <v>42</v>
      </c>
      <c r="H40" s="2"/>
      <c r="I40" s="2"/>
    </row>
    <row r="41" spans="1:9" x14ac:dyDescent="0.25">
      <c r="A41" s="4">
        <v>20</v>
      </c>
      <c r="B41" s="2"/>
      <c r="C41" s="2" t="s">
        <v>62</v>
      </c>
      <c r="D41" s="2"/>
      <c r="E41" s="37">
        <f>+AVERAGE(336,304,352,352,368,304,352)</f>
        <v>338.28571428571428</v>
      </c>
      <c r="F41" s="2"/>
      <c r="G41" s="2" t="s">
        <v>45</v>
      </c>
      <c r="H41" s="2"/>
      <c r="I41" s="2"/>
    </row>
    <row r="42" spans="1:9" x14ac:dyDescent="0.25">
      <c r="A42" s="4">
        <v>21</v>
      </c>
      <c r="B42" s="2"/>
      <c r="C42" s="2" t="s">
        <v>46</v>
      </c>
      <c r="D42" s="2"/>
      <c r="E42" s="33">
        <f>+E36</f>
        <v>0.77158923592916029</v>
      </c>
      <c r="F42" s="2"/>
      <c r="G42" s="8" t="s">
        <v>63</v>
      </c>
      <c r="H42" s="2"/>
      <c r="I42" s="2"/>
    </row>
    <row r="43" spans="1:9" x14ac:dyDescent="0.25">
      <c r="A43" s="4"/>
      <c r="B43" s="2"/>
      <c r="C43" s="2"/>
      <c r="D43" s="2"/>
      <c r="E43" s="33"/>
      <c r="F43" s="2"/>
      <c r="G43" s="8"/>
      <c r="H43" s="2"/>
      <c r="I43" s="2"/>
    </row>
    <row r="44" spans="1:9" x14ac:dyDescent="0.25">
      <c r="A44" s="4"/>
      <c r="B44" s="2"/>
      <c r="C44" s="2"/>
      <c r="D44" s="2"/>
      <c r="E44" s="2"/>
      <c r="F44" s="2"/>
      <c r="G44" s="38" t="s">
        <v>5</v>
      </c>
      <c r="H44" s="2"/>
      <c r="I44" s="38" t="s">
        <v>5</v>
      </c>
    </row>
    <row r="45" spans="1:9" ht="18" x14ac:dyDescent="0.25">
      <c r="A45" s="4"/>
      <c r="B45" s="2"/>
      <c r="C45" s="35" t="s">
        <v>48</v>
      </c>
      <c r="D45" s="2"/>
      <c r="E45" s="39" t="s">
        <v>8</v>
      </c>
      <c r="F45" s="2"/>
      <c r="G45" s="40" t="s">
        <v>9</v>
      </c>
      <c r="H45" s="2"/>
      <c r="I45" s="40" t="s">
        <v>49</v>
      </c>
    </row>
    <row r="46" spans="1:9" x14ac:dyDescent="0.25">
      <c r="A46" s="4">
        <v>22</v>
      </c>
      <c r="B46" s="2"/>
      <c r="C46" s="2" t="s">
        <v>50</v>
      </c>
      <c r="D46" s="2"/>
      <c r="E46" s="41">
        <f>+E39</f>
        <v>500</v>
      </c>
      <c r="F46" s="2"/>
      <c r="G46" s="42">
        <v>4.04</v>
      </c>
      <c r="H46" s="2"/>
      <c r="I46" s="9">
        <f>+E46*G46</f>
        <v>2020</v>
      </c>
    </row>
    <row r="47" spans="1:9" x14ac:dyDescent="0.25">
      <c r="A47" s="4">
        <v>23</v>
      </c>
      <c r="B47" s="2"/>
      <c r="C47" s="2" t="s">
        <v>51</v>
      </c>
      <c r="D47" s="2"/>
      <c r="E47" s="6">
        <f>+E40</f>
        <v>500</v>
      </c>
      <c r="F47" s="2"/>
      <c r="G47" s="7">
        <v>10.65</v>
      </c>
      <c r="H47" s="2"/>
      <c r="I47" s="14">
        <f>+E47*G47</f>
        <v>5325</v>
      </c>
    </row>
    <row r="48" spans="1:9" x14ac:dyDescent="0.25">
      <c r="A48" s="4">
        <v>24</v>
      </c>
      <c r="B48" s="2"/>
      <c r="C48" s="2" t="s">
        <v>52</v>
      </c>
      <c r="D48" s="2"/>
      <c r="E48" s="6"/>
      <c r="F48" s="2"/>
      <c r="G48" s="2"/>
      <c r="H48" s="2"/>
      <c r="I48" s="9">
        <f>+I46+I47</f>
        <v>7345</v>
      </c>
    </row>
    <row r="49" spans="1:9" x14ac:dyDescent="0.25">
      <c r="A49" s="4"/>
      <c r="B49" s="2"/>
      <c r="C49" s="2"/>
      <c r="D49" s="2"/>
      <c r="E49" s="2"/>
      <c r="F49" s="2"/>
      <c r="G49" s="2"/>
      <c r="H49" s="2"/>
      <c r="I49" s="2"/>
    </row>
    <row r="50" spans="1:9" ht="18" x14ac:dyDescent="0.25">
      <c r="A50" s="4"/>
      <c r="B50" s="2"/>
      <c r="C50" s="35" t="s">
        <v>64</v>
      </c>
      <c r="D50" s="2"/>
      <c r="E50" s="39" t="s">
        <v>8</v>
      </c>
      <c r="F50" s="2"/>
      <c r="G50" s="40" t="s">
        <v>9</v>
      </c>
      <c r="H50" s="2"/>
      <c r="I50" s="40" t="s">
        <v>49</v>
      </c>
    </row>
    <row r="51" spans="1:9" ht="15.75" thickBot="1" x14ac:dyDescent="0.3">
      <c r="A51" s="4">
        <v>25</v>
      </c>
      <c r="B51" s="2"/>
      <c r="C51" s="2" t="s">
        <v>54</v>
      </c>
      <c r="D51" s="2"/>
      <c r="E51" s="41">
        <f>+E39</f>
        <v>500</v>
      </c>
      <c r="F51" s="2"/>
      <c r="G51" s="7">
        <v>7.54</v>
      </c>
      <c r="H51" s="2"/>
      <c r="I51" s="9">
        <f>+E51*G51</f>
        <v>3770</v>
      </c>
    </row>
    <row r="52" spans="1:9" ht="15.75" thickBot="1" x14ac:dyDescent="0.3">
      <c r="A52" s="4">
        <v>26</v>
      </c>
      <c r="B52" s="2"/>
      <c r="C52" s="2" t="s">
        <v>55</v>
      </c>
      <c r="D52" s="2"/>
      <c r="E52" s="41">
        <f>+E40*E41*E42</f>
        <v>130508.80790573225</v>
      </c>
      <c r="F52" s="2"/>
      <c r="G52" s="43">
        <f>+ROUND((I52*100)/E52,4)</f>
        <v>2.7393000000000001</v>
      </c>
      <c r="H52" s="2"/>
      <c r="I52" s="14">
        <f>+I53-I51</f>
        <v>3575</v>
      </c>
    </row>
    <row r="53" spans="1:9" x14ac:dyDescent="0.25">
      <c r="A53" s="4">
        <v>27</v>
      </c>
      <c r="B53" s="2"/>
      <c r="C53" s="2" t="s">
        <v>65</v>
      </c>
      <c r="D53" s="2"/>
      <c r="E53" s="2"/>
      <c r="F53" s="2"/>
      <c r="G53" s="2"/>
      <c r="H53" s="2"/>
      <c r="I53" s="9">
        <f>+I48</f>
        <v>7345</v>
      </c>
    </row>
    <row r="54" spans="1:9" ht="6" customHeight="1" thickBot="1" x14ac:dyDescent="0.3">
      <c r="A54" s="4"/>
      <c r="B54" s="2"/>
      <c r="C54" s="2"/>
      <c r="D54" s="2"/>
      <c r="E54" s="2"/>
      <c r="F54" s="2"/>
      <c r="G54" s="2"/>
      <c r="H54" s="2"/>
      <c r="I54" s="9"/>
    </row>
    <row r="55" spans="1:9" ht="15.75" thickBot="1" x14ac:dyDescent="0.3">
      <c r="A55" s="4">
        <v>28</v>
      </c>
      <c r="B55" s="2"/>
      <c r="C55" s="2" t="s">
        <v>57</v>
      </c>
      <c r="D55" s="2"/>
      <c r="E55" s="2"/>
      <c r="F55" s="2"/>
      <c r="G55" s="43">
        <f>G52</f>
        <v>2.7393000000000001</v>
      </c>
      <c r="H55" s="2"/>
      <c r="I55" s="2"/>
    </row>
    <row r="56" spans="1:9" x14ac:dyDescent="0.25">
      <c r="A56" s="2"/>
      <c r="B56" s="2"/>
      <c r="C56" s="2"/>
      <c r="D56" s="2"/>
      <c r="E56" s="2"/>
      <c r="F56" s="2"/>
      <c r="G56" s="2"/>
      <c r="H56" s="2"/>
      <c r="I56" s="2"/>
    </row>
    <row r="57" spans="1:9" x14ac:dyDescent="0.25">
      <c r="A57" s="3" t="s">
        <v>66</v>
      </c>
      <c r="B57" s="2"/>
      <c r="C57" s="2"/>
      <c r="D57" s="2"/>
      <c r="E57" s="2"/>
      <c r="F57" s="2"/>
      <c r="G57" s="2"/>
      <c r="H57" s="2"/>
      <c r="I57" s="2"/>
    </row>
    <row r="58" spans="1:9" ht="30" customHeight="1" x14ac:dyDescent="0.25">
      <c r="A58" s="55" t="s">
        <v>67</v>
      </c>
      <c r="B58" s="55"/>
      <c r="C58" s="55"/>
      <c r="D58" s="55"/>
      <c r="E58" s="55"/>
      <c r="F58" s="55"/>
      <c r="G58" s="55"/>
      <c r="H58" s="55"/>
      <c r="I58" s="55"/>
    </row>
    <row r="59" spans="1:9" ht="75" customHeight="1" x14ac:dyDescent="0.25">
      <c r="A59" s="55" t="s">
        <v>101</v>
      </c>
      <c r="B59" s="55"/>
      <c r="C59" s="55"/>
      <c r="D59" s="55"/>
      <c r="E59" s="55"/>
      <c r="F59" s="55"/>
      <c r="G59" s="55"/>
      <c r="H59" s="55"/>
      <c r="I59" s="55"/>
    </row>
    <row r="60" spans="1:9" ht="75" customHeight="1" x14ac:dyDescent="0.25">
      <c r="A60" s="55" t="s">
        <v>102</v>
      </c>
      <c r="B60" s="55"/>
      <c r="C60" s="55"/>
      <c r="D60" s="55"/>
      <c r="E60" s="55"/>
      <c r="F60" s="55"/>
      <c r="G60" s="55"/>
      <c r="H60" s="55"/>
      <c r="I60" s="55"/>
    </row>
    <row r="61" spans="1:9" x14ac:dyDescent="0.25">
      <c r="A61" s="2"/>
      <c r="B61" s="2"/>
      <c r="C61" s="2"/>
      <c r="D61" s="2"/>
      <c r="E61" s="2"/>
      <c r="F61" s="2"/>
      <c r="G61" s="2"/>
    </row>
    <row r="64" spans="1:9" x14ac:dyDescent="0.25">
      <c r="E64" s="44"/>
    </row>
    <row r="66" spans="5:5" x14ac:dyDescent="0.25">
      <c r="E66" s="44"/>
    </row>
    <row r="67" spans="5:5" x14ac:dyDescent="0.25">
      <c r="E67" s="44"/>
    </row>
    <row r="68" spans="5:5" x14ac:dyDescent="0.25">
      <c r="E68" s="44"/>
    </row>
    <row r="69" spans="5:5" x14ac:dyDescent="0.25">
      <c r="E69" s="44"/>
    </row>
    <row r="71" spans="5:5" x14ac:dyDescent="0.25">
      <c r="E71" s="44"/>
    </row>
  </sheetData>
  <mergeCells count="5">
    <mergeCell ref="A1:I1"/>
    <mergeCell ref="A2:I2"/>
    <mergeCell ref="A58:I58"/>
    <mergeCell ref="A59:I59"/>
    <mergeCell ref="A60:I60"/>
  </mergeCells>
  <phoneticPr fontId="11" type="noConversion"/>
  <printOptions horizontalCentered="1"/>
  <pageMargins left="1" right="1" top="1.75" bottom="1" header="0.75" footer="0.3"/>
  <pageSetup scale="66" orientation="portrait"/>
  <headerFooter scaleWithDoc="0">
    <oddHeader>&amp;R&amp;"Times New Roman,Bold"&amp;8&amp;K000000Utah Association of Energy Users_x000D_UAE Exhibit 1.1 SR_x000D_Utah Docket No. 14-035-T02_x000D_Witness:  Kevin C. Higgins_x000D_Page 2 of 3</oddHead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2"/>
  <sheetViews>
    <sheetView tabSelected="1" zoomScale="150" zoomScaleNormal="150" zoomScalePageLayoutView="150" workbookViewId="0">
      <selection activeCell="F38" sqref="F38"/>
    </sheetView>
  </sheetViews>
  <sheetFormatPr defaultColWidth="8.85546875" defaultRowHeight="15" x14ac:dyDescent="0.25"/>
  <cols>
    <col min="1" max="1" width="9.28515625" bestFit="1" customWidth="1"/>
    <col min="2" max="2" width="1.7109375" customWidth="1"/>
    <col min="3" max="3" width="33.42578125" customWidth="1"/>
    <col min="4" max="4" width="14" bestFit="1" customWidth="1"/>
    <col min="5" max="5" width="1.7109375" customWidth="1"/>
    <col min="6" max="6" width="25.28515625" bestFit="1" customWidth="1"/>
    <col min="10" max="10" width="13.140625" bestFit="1" customWidth="1"/>
  </cols>
  <sheetData>
    <row r="1" spans="1:10" ht="18.75" x14ac:dyDescent="0.3">
      <c r="A1" s="59" t="s">
        <v>68</v>
      </c>
      <c r="B1" s="59"/>
      <c r="C1" s="59"/>
      <c r="D1" s="59"/>
      <c r="E1" s="59"/>
      <c r="F1" s="59"/>
      <c r="G1" s="45"/>
    </row>
    <row r="2" spans="1:10" s="48" customFormat="1" x14ac:dyDescent="0.25">
      <c r="A2" s="3"/>
      <c r="B2" s="46"/>
      <c r="C2" s="46"/>
      <c r="D2" s="46"/>
      <c r="E2" s="46"/>
      <c r="F2" s="46"/>
      <c r="G2" s="47"/>
    </row>
    <row r="3" spans="1:10" x14ac:dyDescent="0.25">
      <c r="A3" s="2"/>
      <c r="B3" s="2"/>
      <c r="C3" s="2"/>
      <c r="D3" s="4" t="s">
        <v>69</v>
      </c>
      <c r="E3" s="2"/>
      <c r="F3" s="2"/>
      <c r="G3" s="45"/>
    </row>
    <row r="4" spans="1:10" x14ac:dyDescent="0.25">
      <c r="A4" s="4" t="s">
        <v>3</v>
      </c>
      <c r="B4" s="2"/>
      <c r="C4" s="3"/>
      <c r="D4" s="4" t="s">
        <v>4</v>
      </c>
      <c r="E4" s="2"/>
      <c r="F4" s="2"/>
      <c r="G4" s="45"/>
    </row>
    <row r="5" spans="1:10" x14ac:dyDescent="0.25">
      <c r="A5" s="5" t="s">
        <v>6</v>
      </c>
      <c r="B5" s="2"/>
      <c r="C5" s="3" t="s">
        <v>7</v>
      </c>
      <c r="D5" s="5" t="s">
        <v>8</v>
      </c>
      <c r="E5" s="2"/>
      <c r="F5" s="32" t="s">
        <v>34</v>
      </c>
      <c r="G5" s="45"/>
    </row>
    <row r="6" spans="1:10" x14ac:dyDescent="0.25">
      <c r="A6" s="4">
        <v>1</v>
      </c>
      <c r="B6" s="2"/>
      <c r="C6" s="53" t="s">
        <v>70</v>
      </c>
      <c r="D6" s="6">
        <v>7568683</v>
      </c>
      <c r="E6" s="2"/>
      <c r="F6" s="2" t="s">
        <v>71</v>
      </c>
      <c r="G6" s="45"/>
    </row>
    <row r="7" spans="1:10" x14ac:dyDescent="0.25">
      <c r="A7" s="4">
        <v>2</v>
      </c>
      <c r="B7" s="2"/>
      <c r="C7" s="53" t="s">
        <v>72</v>
      </c>
      <c r="D7" s="10">
        <v>9009450</v>
      </c>
      <c r="E7" s="2"/>
      <c r="F7" s="2" t="s">
        <v>71</v>
      </c>
      <c r="G7" s="45"/>
    </row>
    <row r="8" spans="1:10" x14ac:dyDescent="0.25">
      <c r="A8" s="4"/>
      <c r="B8" s="2"/>
      <c r="C8" s="53"/>
      <c r="D8" s="2"/>
      <c r="E8" s="2"/>
      <c r="F8" s="2"/>
      <c r="G8" s="45"/>
    </row>
    <row r="9" spans="1:10" x14ac:dyDescent="0.25">
      <c r="A9" s="4">
        <v>3</v>
      </c>
      <c r="B9" s="2"/>
      <c r="C9" s="54" t="s">
        <v>97</v>
      </c>
      <c r="D9" s="6">
        <f>+D6/5</f>
        <v>1513736.6</v>
      </c>
      <c r="E9" s="2"/>
      <c r="F9" s="8" t="s">
        <v>73</v>
      </c>
      <c r="G9" s="45"/>
    </row>
    <row r="10" spans="1:10" x14ac:dyDescent="0.25">
      <c r="A10" s="4">
        <v>4</v>
      </c>
      <c r="B10" s="2"/>
      <c r="C10" s="54" t="s">
        <v>98</v>
      </c>
      <c r="D10" s="10">
        <f>+D7/7</f>
        <v>1287064.2857142857</v>
      </c>
      <c r="E10" s="2"/>
      <c r="F10" s="8" t="s">
        <v>74</v>
      </c>
      <c r="G10" s="45"/>
    </row>
    <row r="11" spans="1:10" x14ac:dyDescent="0.25">
      <c r="A11" s="2"/>
      <c r="B11" s="2"/>
      <c r="C11" s="53"/>
      <c r="D11" s="2"/>
      <c r="E11" s="2"/>
      <c r="F11" s="2"/>
      <c r="G11" s="45"/>
    </row>
    <row r="12" spans="1:10" x14ac:dyDescent="0.25">
      <c r="A12" s="4">
        <v>5</v>
      </c>
      <c r="B12" s="2"/>
      <c r="C12" s="54" t="s">
        <v>75</v>
      </c>
      <c r="D12" s="6">
        <v>2573577152.0915084</v>
      </c>
      <c r="E12" s="2"/>
      <c r="F12" s="2" t="s">
        <v>71</v>
      </c>
      <c r="G12" s="45"/>
    </row>
    <row r="13" spans="1:10" x14ac:dyDescent="0.25">
      <c r="A13" s="4">
        <v>6</v>
      </c>
      <c r="B13" s="2"/>
      <c r="C13" s="54" t="s">
        <v>76</v>
      </c>
      <c r="D13" s="49">
        <v>3210229109.1429219</v>
      </c>
      <c r="E13" s="2"/>
      <c r="F13" s="2" t="s">
        <v>71</v>
      </c>
      <c r="G13" s="45"/>
    </row>
    <row r="14" spans="1:10" x14ac:dyDescent="0.25">
      <c r="A14" s="4">
        <v>7</v>
      </c>
      <c r="B14" s="2"/>
      <c r="C14" s="54" t="s">
        <v>94</v>
      </c>
      <c r="D14" s="6">
        <f>+D12+D13</f>
        <v>5783806261.2344303</v>
      </c>
      <c r="E14" s="2"/>
      <c r="F14" s="2"/>
      <c r="G14" s="45"/>
      <c r="H14" s="45"/>
      <c r="I14" s="45"/>
      <c r="J14" s="45"/>
    </row>
    <row r="15" spans="1:10" x14ac:dyDescent="0.25">
      <c r="A15" s="2"/>
      <c r="B15" s="2"/>
      <c r="C15" s="53"/>
      <c r="D15" s="2"/>
      <c r="E15" s="2"/>
      <c r="F15" s="2"/>
      <c r="G15" s="45"/>
      <c r="H15" s="45"/>
      <c r="I15" s="45"/>
      <c r="J15" s="45"/>
    </row>
    <row r="16" spans="1:10" x14ac:dyDescent="0.25">
      <c r="A16" s="4">
        <v>8</v>
      </c>
      <c r="B16" s="2"/>
      <c r="C16" s="54" t="s">
        <v>95</v>
      </c>
      <c r="D16" s="50">
        <v>0.11892496881841533</v>
      </c>
      <c r="E16" s="2"/>
      <c r="F16" s="2" t="s">
        <v>77</v>
      </c>
      <c r="G16" s="45"/>
      <c r="H16" s="45"/>
      <c r="I16" s="45"/>
      <c r="J16" s="45"/>
    </row>
    <row r="17" spans="1:10" x14ac:dyDescent="0.25">
      <c r="A17" s="4">
        <v>9</v>
      </c>
      <c r="B17" s="2"/>
      <c r="C17" s="54" t="s">
        <v>96</v>
      </c>
      <c r="D17" s="50">
        <v>0.28622709928400009</v>
      </c>
      <c r="E17" s="2"/>
      <c r="F17" s="2" t="s">
        <v>77</v>
      </c>
      <c r="G17" s="45"/>
      <c r="H17" s="45"/>
      <c r="I17" s="45"/>
      <c r="J17" s="45"/>
    </row>
    <row r="18" spans="1:10" x14ac:dyDescent="0.25">
      <c r="A18" s="4"/>
      <c r="B18" s="2"/>
      <c r="C18" s="53"/>
      <c r="D18" s="2"/>
      <c r="E18" s="2"/>
      <c r="F18" s="2"/>
      <c r="G18" s="45"/>
      <c r="H18" s="45"/>
      <c r="I18" s="45"/>
      <c r="J18" s="45"/>
    </row>
    <row r="19" spans="1:10" x14ac:dyDescent="0.25">
      <c r="A19" s="4">
        <v>10</v>
      </c>
      <c r="B19" s="2"/>
      <c r="C19" s="54" t="s">
        <v>78</v>
      </c>
      <c r="D19" s="6">
        <f>+D16*D14</f>
        <v>687838979.26906002</v>
      </c>
      <c r="E19" s="2"/>
      <c r="F19" s="8" t="s">
        <v>79</v>
      </c>
      <c r="G19" s="45"/>
    </row>
    <row r="20" spans="1:10" x14ac:dyDescent="0.25">
      <c r="A20" s="4">
        <v>11</v>
      </c>
      <c r="B20" s="2"/>
      <c r="C20" s="54" t="s">
        <v>80</v>
      </c>
      <c r="D20" s="6">
        <f>+D17*D14</f>
        <v>1655482088.9737687</v>
      </c>
      <c r="E20" s="2"/>
      <c r="F20" s="8" t="s">
        <v>81</v>
      </c>
      <c r="G20" s="45"/>
    </row>
    <row r="21" spans="1:10" x14ac:dyDescent="0.25">
      <c r="A21" s="2"/>
      <c r="B21" s="2"/>
      <c r="C21" s="53"/>
      <c r="D21" s="2"/>
      <c r="E21" s="2"/>
      <c r="F21" s="2"/>
      <c r="G21" s="45"/>
    </row>
    <row r="22" spans="1:10" x14ac:dyDescent="0.25">
      <c r="A22" s="4">
        <v>12</v>
      </c>
      <c r="B22" s="2"/>
      <c r="C22" s="54" t="s">
        <v>82</v>
      </c>
      <c r="D22" s="6">
        <f>160+184+168+168+168</f>
        <v>848</v>
      </c>
      <c r="E22" s="2"/>
      <c r="F22" s="2" t="s">
        <v>83</v>
      </c>
      <c r="G22" s="45"/>
    </row>
    <row r="23" spans="1:10" x14ac:dyDescent="0.25">
      <c r="A23" s="4">
        <v>13</v>
      </c>
      <c r="B23" s="2"/>
      <c r="C23" s="17" t="s">
        <v>84</v>
      </c>
      <c r="D23" s="49">
        <f>+D24-D22</f>
        <v>2368</v>
      </c>
      <c r="E23" s="2"/>
      <c r="F23" s="2" t="s">
        <v>83</v>
      </c>
      <c r="G23" s="45"/>
    </row>
    <row r="24" spans="1:10" x14ac:dyDescent="0.25">
      <c r="A24" s="4">
        <v>14</v>
      </c>
      <c r="B24" s="2"/>
      <c r="C24" s="17" t="s">
        <v>85</v>
      </c>
      <c r="D24" s="6">
        <v>3216</v>
      </c>
      <c r="E24" s="2"/>
      <c r="F24" s="2"/>
      <c r="G24" s="45"/>
    </row>
    <row r="25" spans="1:10" x14ac:dyDescent="0.25">
      <c r="A25" s="2"/>
      <c r="B25" s="2"/>
      <c r="C25" s="2"/>
      <c r="D25" s="2"/>
      <c r="E25" s="2"/>
      <c r="F25" s="2"/>
      <c r="G25" s="45"/>
    </row>
    <row r="26" spans="1:10" x14ac:dyDescent="0.25">
      <c r="A26" s="4">
        <v>15</v>
      </c>
      <c r="B26" s="2"/>
      <c r="C26" s="17" t="s">
        <v>86</v>
      </c>
      <c r="D26" s="51">
        <f>+D19/(D9*D22)</f>
        <v>0.53584677266807967</v>
      </c>
      <c r="E26" s="2"/>
      <c r="F26" s="8" t="s">
        <v>87</v>
      </c>
      <c r="G26" s="45"/>
    </row>
    <row r="27" spans="1:10" x14ac:dyDescent="0.25">
      <c r="A27" s="4">
        <v>16</v>
      </c>
      <c r="B27" s="2"/>
      <c r="C27" s="17" t="s">
        <v>88</v>
      </c>
      <c r="D27" s="51">
        <f>+D20/(D10*D23)</f>
        <v>0.54317847185832047</v>
      </c>
      <c r="E27" s="2"/>
      <c r="F27" s="8" t="s">
        <v>89</v>
      </c>
      <c r="G27" s="45"/>
    </row>
    <row r="28" spans="1:10" x14ac:dyDescent="0.25">
      <c r="A28" s="2"/>
      <c r="B28" s="2"/>
      <c r="C28" s="2"/>
      <c r="D28" s="2"/>
      <c r="E28" s="2"/>
      <c r="F28" s="2"/>
      <c r="G28" s="45"/>
    </row>
    <row r="29" spans="1:10" ht="30" customHeight="1" x14ac:dyDescent="0.25">
      <c r="A29" s="55" t="s">
        <v>90</v>
      </c>
      <c r="B29" s="55"/>
      <c r="C29" s="55"/>
      <c r="D29" s="55"/>
      <c r="E29" s="55"/>
      <c r="F29" s="55"/>
      <c r="G29" s="52"/>
      <c r="H29" s="52"/>
      <c r="I29" s="52"/>
      <c r="J29" s="45"/>
    </row>
    <row r="32" spans="1:10" x14ac:dyDescent="0.25">
      <c r="D32" s="28"/>
    </row>
  </sheetData>
  <mergeCells count="2">
    <mergeCell ref="A1:F1"/>
    <mergeCell ref="A29:F29"/>
  </mergeCells>
  <phoneticPr fontId="11" type="noConversion"/>
  <printOptions horizontalCentered="1"/>
  <pageMargins left="1" right="1" top="1.75" bottom="1" header="0.75" footer="0.3"/>
  <pageSetup scale="90" orientation="portrait"/>
  <headerFooter scaleWithDoc="0">
    <oddHeader>&amp;R&amp;"Times New Roman,Bold"&amp;8&amp;K000000Utah Association of Energy Users_x000D_UAE Exhibit 1.1 SR_x000D_Utah Docket No. 14-035-T02_x000D_Witness:  Kevin C. Higgins_x000D_Page 3 of 3</oddHead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UAE Exhibit 1.1 SR, p.  1</vt:lpstr>
      <vt:lpstr>UAE Exhibit 1.1 SR, p. 2</vt:lpstr>
      <vt:lpstr>UAE Exhibit 1.1 SR, p.  3</vt:lpstr>
      <vt:lpstr>'UAE Exhibit 1.1 SR, p.  3'!Print_Area</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Neal Townsend</dc:creator>
  <cp:lastModifiedBy>mpaschal</cp:lastModifiedBy>
  <cp:lastPrinted>2014-12-02T18:29:55Z</cp:lastPrinted>
  <dcterms:created xsi:type="dcterms:W3CDTF">2014-12-01T17:41:04Z</dcterms:created>
  <dcterms:modified xsi:type="dcterms:W3CDTF">2014-12-02T21:11:34Z</dcterms:modified>
</cp:coreProperties>
</file>