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03\"/>
    </mc:Choice>
  </mc:AlternateContent>
  <bookViews>
    <workbookView xWindow="720" yWindow="315" windowWidth="17955" windowHeight="10260"/>
  </bookViews>
  <sheets>
    <sheet name="(Exh.4) A2 Method" sheetId="1" r:id="rId1"/>
  </sheets>
  <externalReferences>
    <externalReference r:id="rId2"/>
    <externalReference r:id="rId3"/>
    <externalReference r:id="rId4"/>
    <externalReference r:id="rId5"/>
  </externalReferences>
  <definedNames>
    <definedName name="_Fill" localSheetId="0" hidden="1">#REF!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cct108D_S">[1]FuncStudy!$F$2065</definedName>
    <definedName name="Acct108D00S">[1]FuncStudy!$F$2057</definedName>
    <definedName name="Acct108DSS">[1]FuncStudy!$F$2061</definedName>
    <definedName name="Acct228.42TROJD">[1]FuncStudy!$F$1867</definedName>
    <definedName name="ACCT2281">[1]FuncStudy!$F$1847</definedName>
    <definedName name="Acct2282">[1]FuncStudy!$F$1851</definedName>
    <definedName name="Acct2283">[1]FuncStudy!$F$1855</definedName>
    <definedName name="Acct2283S">[1]FuncStudy!$F$1859</definedName>
    <definedName name="Acct22842">[1]FuncStudy!$F$1868</definedName>
    <definedName name="Acct228SO">[1]FuncStudy!$F$1850</definedName>
    <definedName name="ACCT25398">[1]FuncStudy!$F$1880</definedName>
    <definedName name="Acct25399">[1]FuncStudy!$F$1887</definedName>
    <definedName name="Acct254">[1]FuncStudy!$F$1864</definedName>
    <definedName name="Acct282DITBAL">[1]FuncStudy!$F$1912</definedName>
    <definedName name="Acct350">[1]FuncStudy!$F$1323</definedName>
    <definedName name="Acct352">[1]FuncStudy!$F$1330</definedName>
    <definedName name="Acct353">[1]FuncStudy!$F$1336</definedName>
    <definedName name="Acct354">[1]FuncStudy!$F$1342</definedName>
    <definedName name="Acct355">[1]FuncStudy!$F$1348</definedName>
    <definedName name="Acct356">[1]FuncStudy!$F$1354</definedName>
    <definedName name="Acct357">[1]FuncStudy!$F$1360</definedName>
    <definedName name="Acct358">[1]FuncStudy!$F$1366</definedName>
    <definedName name="Acct359">[1]FuncStudy!$F$1372</definedName>
    <definedName name="Acct360">[1]FuncStudy!$F$1388</definedName>
    <definedName name="Acct361">[1]FuncStudy!$F$1394</definedName>
    <definedName name="Acct362">[1]FuncStudy!$F$1400</definedName>
    <definedName name="Acct364">[1]FuncStudy!$F$1407</definedName>
    <definedName name="Acct365">[1]FuncStudy!$F$1414</definedName>
    <definedName name="Acct366">[1]FuncStudy!$F$1421</definedName>
    <definedName name="Acct367">[1]FuncStudy!$F$1428</definedName>
    <definedName name="Acct368">[1]FuncStudy!$F$1434</definedName>
    <definedName name="Acct369">[1]FuncStudy!$F$1441</definedName>
    <definedName name="Acct370">[1]FuncStudy!$F$1447</definedName>
    <definedName name="Acct371">[1]FuncStudy!$F$1454</definedName>
    <definedName name="Acct372">[1]FuncStudy!$F$1461</definedName>
    <definedName name="Acct372A">[1]FuncStudy!$F$1460</definedName>
    <definedName name="Acct372DP">[1]FuncStudy!$F$1458</definedName>
    <definedName name="Acct372DS">[1]FuncStudy!$F$1459</definedName>
    <definedName name="Acct373">[1]FuncStudy!$F$1467</definedName>
    <definedName name="Acct444S">[1]FuncStudy!$F$105</definedName>
    <definedName name="Acct448S">[1]FuncStudy!$F$114</definedName>
    <definedName name="Acct450S">[1]FuncStudy!$F$138</definedName>
    <definedName name="Acct451S">[1]FuncStudy!$F$143</definedName>
    <definedName name="Acct454S">[1]FuncStudy!$F$153</definedName>
    <definedName name="Acct456S">[1]FuncStudy!$F$159</definedName>
    <definedName name="Acct580">[1]FuncStudy!$F$536</definedName>
    <definedName name="Acct581">[1]FuncStudy!$F$541</definedName>
    <definedName name="Acct582">[1]FuncStudy!$F$546</definedName>
    <definedName name="Acct583">[1]FuncStudy!$F$551</definedName>
    <definedName name="Acct584">[1]FuncStudy!$F$556</definedName>
    <definedName name="Acct585">[1]FuncStudy!$F$561</definedName>
    <definedName name="Acct586">[1]FuncStudy!$F$566</definedName>
    <definedName name="Acct587">[1]FuncStudy!$F$571</definedName>
    <definedName name="Acct588">[1]FuncStudy!$F$576</definedName>
    <definedName name="Acct589">[1]FuncStudy!$F$581</definedName>
    <definedName name="Acct590">[1]FuncStudy!$F$586</definedName>
    <definedName name="Acct591">[1]FuncStudy!$F$591</definedName>
    <definedName name="Acct592">[1]FuncStudy!$F$596</definedName>
    <definedName name="Acct593">[1]FuncStudy!$F$601</definedName>
    <definedName name="Acct594">[1]FuncStudy!$F$606</definedName>
    <definedName name="Acct595">[1]FuncStudy!$F$611</definedName>
    <definedName name="Acct596">[1]FuncStudy!$F$616</definedName>
    <definedName name="Acct597">[1]FuncStudy!$F$621</definedName>
    <definedName name="Acct598">[1]FuncStudy!$F$626</definedName>
    <definedName name="Acct928RE">[1]FuncStudy!$F$749</definedName>
    <definedName name="AcctAGA">[1]FuncStudy!$F$132</definedName>
    <definedName name="AcctTS0">[1]FuncStudy!$F$1380</definedName>
    <definedName name="ActualROR" localSheetId="0">#REF!</definedName>
    <definedName name="ActualROR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ification">[1]FuncStudy!$Y$91</definedName>
    <definedName name="ContractTypeDol">'[2]Check Dollars'!$R$258:$S$643</definedName>
    <definedName name="ContractTypeMWh">'[2]Check MWh'!$R$258:$S$643</definedName>
    <definedName name="COSFacVal">[1]Inputs!$W$11</definedName>
    <definedName name="DataCheck_Base">#REF!</definedName>
    <definedName name="DataCheck_Delta">#REF!</definedName>
    <definedName name="Demand">[3]Inputs!$D$9</definedName>
    <definedName name="Demand2">[1]Inputs!$D$10</definedName>
    <definedName name="Dis">[1]FuncStudy!$Y$90</definedName>
    <definedName name="DisFac">'[1]Func Dist Factor Table'!$A$11:$G$25</definedName>
    <definedName name="DispatchSum">"GRID Thermal Generation!R2C1:R4C2"</definedName>
    <definedName name="ECDQF_Exp">#REF!</definedName>
    <definedName name="ECDQF_MWh">#REF!</definedName>
    <definedName name="Factorck">'[1]COS Factor Table'!$Q$15:$Q$136</definedName>
    <definedName name="FactSum">'[1]COS Factor Table'!$A$14:$Q$137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'[1]Func Factor Table'!$A$10:$H$76</definedName>
    <definedName name="Function">[1]FuncStudy!$Y$90</definedName>
    <definedName name="Hide_Rows">#REF!</definedName>
    <definedName name="Hide_Rows_Recon">#REF!</definedName>
    <definedName name="IncomeTaxOptVal">[3]Inputs!$Y$11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nkCos">'[1]JAM Download'!$I$4</definedName>
    <definedName name="Months">'[4](7.4) Base UTGRC12 Stlmt NPC'!$F$7:$Q$7</definedName>
    <definedName name="NameECDQF_Exp">#REF!</definedName>
    <definedName name="NameECDQF_MWh">#REF!</definedName>
    <definedName name="NetToGross">[1]Inputs!$H$21</definedName>
    <definedName name="OH">[1]Inputs!$D$24</definedName>
    <definedName name="Page110" localSheetId="0">#REF!</definedName>
    <definedName name="Page110">#REF!</definedName>
    <definedName name="Page111" localSheetId="0">#REF!</definedName>
    <definedName name="Page111">#REF!</definedName>
    <definedName name="Page112" localSheetId="0">#REF!</definedName>
    <definedName name="Page112">#REF!</definedName>
    <definedName name="Page113" localSheetId="0">#REF!</definedName>
    <definedName name="Page113">#REF!</definedName>
    <definedName name="Page114" localSheetId="0">#REF!</definedName>
    <definedName name="Page114">#REF!</definedName>
    <definedName name="Page115" localSheetId="0">#REF!</definedName>
    <definedName name="Page115">#REF!</definedName>
    <definedName name="Page116" localSheetId="0">#REF!</definedName>
    <definedName name="Page116">#REF!</definedName>
    <definedName name="Page117" localSheetId="0">#REF!</definedName>
    <definedName name="Page117">#REF!</definedName>
    <definedName name="Page118" localSheetId="0">#REF!</definedName>
    <definedName name="Page118">#REF!</definedName>
    <definedName name="Page119" localSheetId="0">#REF!</definedName>
    <definedName name="Page119">#REF!</definedName>
    <definedName name="Page120" localSheetId="0">#REF!</definedName>
    <definedName name="Page120">#REF!</definedName>
    <definedName name="Page121" localSheetId="0">#REF!</definedName>
    <definedName name="Page121">#REF!</definedName>
    <definedName name="Page122" localSheetId="0">#REF!</definedName>
    <definedName name="Page122">#REF!</definedName>
    <definedName name="Page123" localSheetId="0">#REF!</definedName>
    <definedName name="Page123">#REF!</definedName>
    <definedName name="page63" localSheetId="0">'[1]Energy Factor'!#REF!</definedName>
    <definedName name="page63">'[1]Energy Factor'!#REF!</definedName>
    <definedName name="page64" localSheetId="0">'[1]Energy Factor'!#REF!</definedName>
    <definedName name="page64">'[1]Energy Factor'!#REF!</definedName>
    <definedName name="PSATable">[2]Hermiston!$A$41:$E$56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tate">[1]Inputs!$C$5</definedName>
    <definedName name="TargetROR">[1]Inputs!$L$6</definedName>
    <definedName name="Test_COS">'[1]Hot Sheet'!$F$120</definedName>
    <definedName name="TestPeriod">[1]Inputs!$C$6</definedName>
    <definedName name="TotalRateBase">'[1]G+T+D+R+M'!$H$58</definedName>
    <definedName name="TotTaxRate">[1]Inputs!$H$17</definedName>
    <definedName name="UAACT550SGW">[1]FuncStudy!$Y$405</definedName>
    <definedName name="UAACT554SGW">[1]FuncStudy!$Y$427</definedName>
    <definedName name="UAcct103">[1]FuncStudy!$Y$1315</definedName>
    <definedName name="UAcct105S">[1]FuncStudy!$Y$1673</definedName>
    <definedName name="UAcct105SEU">[1]FuncStudy!$Y$1677</definedName>
    <definedName name="UAcct105SGG">[1]FuncStudy!$Y$1678</definedName>
    <definedName name="UAcct105SGP1">[1]FuncStudy!$Y$1674</definedName>
    <definedName name="UAcct105SGP2">[1]FuncStudy!$Y$1676</definedName>
    <definedName name="UAcct105SGT">[1]FuncStudy!$Y$1675</definedName>
    <definedName name="UAcct1081390">[1]FuncStudy!$Y$2099</definedName>
    <definedName name="UAcct1081390Rcl">[1]FuncStudy!$Y$2098</definedName>
    <definedName name="UAcct1081399">[1]FuncStudy!$Y$2107</definedName>
    <definedName name="UAcct1081399Rcl">[1]FuncStudy!$Y$2106</definedName>
    <definedName name="UAcct108360">[1]FuncStudy!$Y$2006</definedName>
    <definedName name="UAcct108361">[1]FuncStudy!$Y$2010</definedName>
    <definedName name="UAcct108362">[1]FuncStudy!$Y$2014</definedName>
    <definedName name="UAcct108364">[1]FuncStudy!$Y$2018</definedName>
    <definedName name="UAcct108365">[1]FuncStudy!$Y$2022</definedName>
    <definedName name="UAcct108366">[1]FuncStudy!$Y$2026</definedName>
    <definedName name="UAcct108367">[1]FuncStudy!$Y$2030</definedName>
    <definedName name="UAcct108368">[1]FuncStudy!$Y$2034</definedName>
    <definedName name="UAcct108369">[1]FuncStudy!$Y$2038</definedName>
    <definedName name="UAcct108370">[1]FuncStudy!$Y$2042</definedName>
    <definedName name="UAcct108371">[1]FuncStudy!$Y$2046</definedName>
    <definedName name="UAcct108372">[1]FuncStudy!$Y$2050</definedName>
    <definedName name="UAcct108373">[1]FuncStudy!$Y$2054</definedName>
    <definedName name="UAcct108D">[1]FuncStudy!$Y$2066</definedName>
    <definedName name="UAcct108D00">[1]FuncStudy!$Y$2058</definedName>
    <definedName name="UAcct108Ds">[1]FuncStudy!$Y$2062</definedName>
    <definedName name="UAcct108Ep">[1]FuncStudy!$Y$1988</definedName>
    <definedName name="UAcct108Gpcn">[1]FuncStudy!$Y$2076</definedName>
    <definedName name="UAcct108Gps">[1]FuncStudy!$Y$2072</definedName>
    <definedName name="UAcct108Gpse">[1]FuncStudy!$Y$2078</definedName>
    <definedName name="UAcct108Gpsg">[1]FuncStudy!$Y$2075</definedName>
    <definedName name="UAcct108Gpsgp">[1]FuncStudy!$Y$2073</definedName>
    <definedName name="UAcct108Gpsgu">[1]FuncStudy!$Y$2074</definedName>
    <definedName name="UAcct108Gpso">[1]FuncStudy!$Y$2077</definedName>
    <definedName name="UACCT108GPSSGCH">[1]FuncStudy!$Y$2080</definedName>
    <definedName name="UACCT108GPSSGCT">[1]FuncStudy!$Y$2079</definedName>
    <definedName name="UAcct108Hp">[1]FuncStudy!$Y$1975</definedName>
    <definedName name="UAcct108Mp">[1]FuncStudy!$Y$2092</definedName>
    <definedName name="UAcct108Np">[1]FuncStudy!$Y$1968</definedName>
    <definedName name="UAcct108Op">[1]FuncStudy!$Y$1983</definedName>
    <definedName name="UAcct108Opsgw">[1]FuncStudy!$Y$1980</definedName>
    <definedName name="UAcct108OPSSGCT">[1]FuncStudy!$Y$1982</definedName>
    <definedName name="UAcct108Sp">[1]FuncStudy!$Y$1962</definedName>
    <definedName name="uacct108spssgch">[1]FuncStudy!$Y$1961</definedName>
    <definedName name="UAcct108Tp">[1]FuncStudy!$Y$2002</definedName>
    <definedName name="UAcct111390">[1]FuncStudy!$Y$2159</definedName>
    <definedName name="UAcct111Clg">[1]FuncStudy!$Y$2128</definedName>
    <definedName name="UAcct111Clgcn">[1]FuncStudy!$Y$2124</definedName>
    <definedName name="UAcct111Clgsop">[1]FuncStudy!$Y$2127</definedName>
    <definedName name="UAcct111Clgsou">[1]FuncStudy!$Y$2126</definedName>
    <definedName name="UAcct111Clh">[1]FuncStudy!$Y$2134</definedName>
    <definedName name="UAcct111Cls">[1]FuncStudy!$Y$2119</definedName>
    <definedName name="UAcct111Ipcn">[1]FuncStudy!$Y$2143</definedName>
    <definedName name="UAcct111Ips">[1]FuncStudy!$Y$2138</definedName>
    <definedName name="UAcct111Ipse">[1]FuncStudy!$Y$2141</definedName>
    <definedName name="UAcct111Ipsg">[1]FuncStudy!$Y$2142</definedName>
    <definedName name="UAcct111Ipsgp">[1]FuncStudy!$Y$2139</definedName>
    <definedName name="UAcct111Ipsgu">[1]FuncStudy!$Y$2140</definedName>
    <definedName name="uacct111ipso">[1]FuncStudy!$Y$2146</definedName>
    <definedName name="UACCT111IPSSGCH">[1]FuncStudy!$Y$2145</definedName>
    <definedName name="UAcct114">[1]FuncStudy!$Y$1685</definedName>
    <definedName name="UAcct120">[1]FuncStudy!$Y$1689</definedName>
    <definedName name="UAcct124">[1]FuncStudy!$Y$1694</definedName>
    <definedName name="UAcct141">[1]FuncStudy!$Y$1834</definedName>
    <definedName name="UAcct151">[1]FuncStudy!$Y$1716</definedName>
    <definedName name="uacct151ssech">[1]FuncStudy!$Y$1715</definedName>
    <definedName name="UAcct154">[1]FuncStudy!$Y$1750</definedName>
    <definedName name="uacct154ssgch">[1]FuncStudy!$Y$1749</definedName>
    <definedName name="UAcct163">[1]FuncStudy!$Y$1755</definedName>
    <definedName name="UAcct165">[1]FuncStudy!$Y$1770</definedName>
    <definedName name="UAcct165Se">[1]FuncStudy!$Y$1768</definedName>
    <definedName name="UAcct182">[1]FuncStudy!$Y$1701</definedName>
    <definedName name="UAcct18222">[1]FuncStudy!$Y$1824</definedName>
    <definedName name="UAcct182M">[1]FuncStudy!$Y$1780</definedName>
    <definedName name="UAcct182MSSGCT">[1]FuncStudy!$Y$1778</definedName>
    <definedName name="UAcct186">[1]FuncStudy!$Y$1709</definedName>
    <definedName name="UAcct1869">[1]FuncStudy!$Y$1829</definedName>
    <definedName name="UAcct186M">[1]FuncStudy!$Y$1791</definedName>
    <definedName name="UAcct186Mse">[1]FuncStudy!$Y$1788</definedName>
    <definedName name="UAcct190">[1]FuncStudy!$Y$1902</definedName>
    <definedName name="UAcct190CN">[1]FuncStudy!$Y$1891</definedName>
    <definedName name="UAcct190Dop">[1]FuncStudy!$Y$1892</definedName>
    <definedName name="UACCT190IBT">[1]FuncStudy!$Y$1894</definedName>
    <definedName name="UACCT190SSGCT">[1]FuncStudy!$Y$1901</definedName>
    <definedName name="UACCT2281">[1]FuncStudy!$Y$1847</definedName>
    <definedName name="UAcct2282">[1]FuncStudy!$Y$1851</definedName>
    <definedName name="UAcct2283">[1]FuncStudy!$Y$1855</definedName>
    <definedName name="UAcct2283S">[1]FuncStudy!$Y$1859</definedName>
    <definedName name="UAcct22842">[1]FuncStudy!$Y$1868</definedName>
    <definedName name="UAcct235">[1]FuncStudy!$Y$1843</definedName>
    <definedName name="UAcct252">[1]FuncStudy!$Y$1876</definedName>
    <definedName name="UAcct25316">[1]FuncStudy!$Y$1724</definedName>
    <definedName name="UAcct25317">[1]FuncStudy!$Y$1728</definedName>
    <definedName name="UAcct25318">[1]FuncStudy!$Y$1760</definedName>
    <definedName name="UAcct25319">[1]FuncStudy!$Y$1732</definedName>
    <definedName name="UACCT25398">[1]FuncStudy!$Y$1880</definedName>
    <definedName name="UAcct25399">[1]FuncStudy!$Y$1887</definedName>
    <definedName name="UAcct254">[1]FuncStudy!$Y$1864</definedName>
    <definedName name="UACCT254SO">[1]FuncStudy!$Y$1863</definedName>
    <definedName name="UAcct255">[1]FuncStudy!$Y$1952</definedName>
    <definedName name="UAcct281">[1]FuncStudy!$Y$1908</definedName>
    <definedName name="UAcct282">[1]FuncStudy!$Y$1926</definedName>
    <definedName name="UAcct282So">[1]FuncStudy!$Y$1914</definedName>
    <definedName name="UAcct283">[1]FuncStudy!$Y$1939</definedName>
    <definedName name="UAcct283So">[1]FuncStudy!$Y$1932</definedName>
    <definedName name="UAcct301S">[1]FuncStudy!$Y$1636</definedName>
    <definedName name="UAcct301Sg">[1]FuncStudy!$Y$1638</definedName>
    <definedName name="UAcct301So">[1]FuncStudy!$Y$1637</definedName>
    <definedName name="UAcct302S">[1]FuncStudy!$Y$1641</definedName>
    <definedName name="UAcct302Sg">[1]FuncStudy!$Y$1642</definedName>
    <definedName name="UAcct302Sgp">[1]FuncStudy!$Y$1643</definedName>
    <definedName name="UAcct302Sgu">[1]FuncStudy!$Y$1644</definedName>
    <definedName name="UAcct303Cn">[1]FuncStudy!$Y$1652</definedName>
    <definedName name="UAcct303S">[1]FuncStudy!$Y$1648</definedName>
    <definedName name="UAcct303Se">[1]FuncStudy!$Y$1651</definedName>
    <definedName name="UAcct303Sg">[1]FuncStudy!$Y$1649</definedName>
    <definedName name="UAcct303So">[1]FuncStudy!$Y$1650</definedName>
    <definedName name="UACCT303SSGCT">[1]FuncStudy!$Y$1654</definedName>
    <definedName name="UAcct310">[1]FuncStudy!$Y$1151</definedName>
    <definedName name="uacct310ssgch">[1]FuncStudy!$Y$1150</definedName>
    <definedName name="UAcct311">[1]FuncStudy!$Y$1156</definedName>
    <definedName name="uacct311ssgch">[1]FuncStudy!$Y$1155</definedName>
    <definedName name="UAcct312">[1]FuncStudy!$Y$1161</definedName>
    <definedName name="uacct312ssgch">[1]FuncStudy!$Y$1160</definedName>
    <definedName name="UAcct314">[1]FuncStudy!$Y$1166</definedName>
    <definedName name="uacct314ssgch">[1]FuncStudy!$Y$1165</definedName>
    <definedName name="UAcct315">[1]FuncStudy!$Y$1171</definedName>
    <definedName name="uacct315ssgch">[1]FuncStudy!$Y$1170</definedName>
    <definedName name="UAcct316">[1]FuncStudy!$Y$1176</definedName>
    <definedName name="uacct316ssgch">[1]FuncStudy!$Y$1175</definedName>
    <definedName name="UAcct320">[1]FuncStudy!$Y$1188</definedName>
    <definedName name="UAcct321">[1]FuncStudy!$Y$1192</definedName>
    <definedName name="UAcct322">[1]FuncStudy!$Y$1196</definedName>
    <definedName name="UAcct323">[1]FuncStudy!$Y$1200</definedName>
    <definedName name="UAcct324">[1]FuncStudy!$Y$1204</definedName>
    <definedName name="UAcct325">[1]FuncStudy!$Y$1208</definedName>
    <definedName name="UAcct33">[1]FuncStudy!$Y$131</definedName>
    <definedName name="UAcct330">[1]FuncStudy!$Y$1221</definedName>
    <definedName name="UAcct331">[1]FuncStudy!$Y$1226</definedName>
    <definedName name="UAcct332">[1]FuncStudy!$Y$1231</definedName>
    <definedName name="UAcct333">[1]FuncStudy!$Y$1236</definedName>
    <definedName name="UAcct334">[1]FuncStudy!$Y$1241</definedName>
    <definedName name="UAcct335">[1]FuncStudy!$Y$1246</definedName>
    <definedName name="UAcct336">[1]FuncStudy!$Y$1251</definedName>
    <definedName name="UAcct340">[1]FuncStudy!$Y$1266</definedName>
    <definedName name="UAcct340Sgw">[1]FuncStudy!$Y$1264</definedName>
    <definedName name="UAcct341">[1]FuncStudy!$Y$1272</definedName>
    <definedName name="UACCT341SGW">[1]FuncStudy!$Y$1270</definedName>
    <definedName name="uacct341ssgct">[1]FuncStudy!$Y$1271</definedName>
    <definedName name="UAcct342">[1]FuncStudy!$Y$1277</definedName>
    <definedName name="uacct342ssgct">[1]FuncStudy!$Y$1276</definedName>
    <definedName name="UAcct343">[1]FuncStudy!$Y$1284</definedName>
    <definedName name="UAcct343Sgw">[1]FuncStudy!$Y$1282</definedName>
    <definedName name="uacct343sscct">[1]FuncStudy!$Y$1283</definedName>
    <definedName name="UAcct344">[1]FuncStudy!$Y$1291</definedName>
    <definedName name="UACCT344SGW">[1]FuncStudy!$Y$1289</definedName>
    <definedName name="uacct344ssgct">[1]FuncStudy!$Y$1290</definedName>
    <definedName name="UAcct345">[1]FuncStudy!$Y$1297</definedName>
    <definedName name="UACCT345SGW">[1]FuncStudy!$Y$1295</definedName>
    <definedName name="uacct345ssgct">[1]FuncStudy!$Y$1296</definedName>
    <definedName name="UAcct346">[1]FuncStudy!$Y$1303</definedName>
    <definedName name="UAcct346SGW">[1]FuncStudy!$Y$1301</definedName>
    <definedName name="UAcct350">[1]FuncStudy!$Y$1323</definedName>
    <definedName name="UAcct352">[1]FuncStudy!$Y$1330</definedName>
    <definedName name="UAcct353">[1]FuncStudy!$Y$1336</definedName>
    <definedName name="UAcct354">[1]FuncStudy!$Y$1342</definedName>
    <definedName name="UAcct355">[1]FuncStudy!$Y$1348</definedName>
    <definedName name="UAcct356">[1]FuncStudy!$Y$1354</definedName>
    <definedName name="UAcct357">[1]FuncStudy!$Y$1360</definedName>
    <definedName name="UAcct358">[1]FuncStudy!$Y$1366</definedName>
    <definedName name="UAcct359">[1]FuncStudy!$Y$1372</definedName>
    <definedName name="UAcct360">[1]FuncStudy!$Y$1388</definedName>
    <definedName name="UAcct361">[1]FuncStudy!$Y$1394</definedName>
    <definedName name="UAcct362">[1]FuncStudy!$Y$1400</definedName>
    <definedName name="UAcct368">[1]FuncStudy!$Y$1434</definedName>
    <definedName name="UAcct369">[1]FuncStudy!$Y$1441</definedName>
    <definedName name="UAcct370">[1]FuncStudy!$Y$1447</definedName>
    <definedName name="UAcct372A">[1]FuncStudy!$Y$1460</definedName>
    <definedName name="UAcct372Dp">[1]FuncStudy!$Y$1458</definedName>
    <definedName name="UAcct372Ds">[1]FuncStudy!$Y$1459</definedName>
    <definedName name="UAcct373">[1]FuncStudy!$Y$1467</definedName>
    <definedName name="UAcct389Cn">[1]FuncStudy!$Y$1482</definedName>
    <definedName name="UAcct389S">[1]FuncStudy!$Y$1481</definedName>
    <definedName name="UAcct389Sg">[1]FuncStudy!$Y$1484</definedName>
    <definedName name="UAcct389Sgu">[1]FuncStudy!$Y$1483</definedName>
    <definedName name="UAcct389So">[1]FuncStudy!$Y$1485</definedName>
    <definedName name="UAcct390Cn">[1]FuncStudy!$Y$1492</definedName>
    <definedName name="UACCT390LS">[1]FuncStudy!$Y$1601</definedName>
    <definedName name="UAcct390LSG">[1]FuncStudy!$Y$1602</definedName>
    <definedName name="UAcct390LSO">[1]FuncStudy!$Y$1603</definedName>
    <definedName name="UAcct390S">[1]FuncStudy!$Y$1489</definedName>
    <definedName name="UAcct390Sgp">[1]FuncStudy!$Y$1490</definedName>
    <definedName name="UAcct390Sgu">[1]FuncStudy!$Y$1491</definedName>
    <definedName name="UAcct390Sop">[1]FuncStudy!$Y$1493</definedName>
    <definedName name="UAcct390Sou">[1]FuncStudy!$Y$1494</definedName>
    <definedName name="UAcct391Cn">[1]FuncStudy!$Y$1501</definedName>
    <definedName name="UAcct391S">[1]FuncStudy!$Y$1498</definedName>
    <definedName name="UAcct391Se">[1]FuncStudy!$Y$1503</definedName>
    <definedName name="UAcct391Sg">[1]FuncStudy!$Y$1502</definedName>
    <definedName name="UAcct391Sgp">[1]FuncStudy!$Y$1499</definedName>
    <definedName name="UAcct391Sgu">[1]FuncStudy!$Y$1500</definedName>
    <definedName name="UAcct391So">[1]FuncStudy!$Y$1504</definedName>
    <definedName name="uacct391ssgch">[1]FuncStudy!$Y$1505</definedName>
    <definedName name="UACCT391SSGCT">[1]FuncStudy!$Y$1506</definedName>
    <definedName name="UAcct392Cn">[1]FuncStudy!$Y$1513</definedName>
    <definedName name="UAcct392L">[1]FuncStudy!$Y$1611</definedName>
    <definedName name="UACCT392LRCL">[1]FuncStudy!$F$1614</definedName>
    <definedName name="UAcct392S">[1]FuncStudy!$Y$1510</definedName>
    <definedName name="UAcct392Se">[1]FuncStudy!$Y$1515</definedName>
    <definedName name="UAcct392Sg">[1]FuncStudy!$Y$1512</definedName>
    <definedName name="UAcct392Sgp">[1]FuncStudy!$Y$1516</definedName>
    <definedName name="UAcct392Sgu">[1]FuncStudy!$Y$1514</definedName>
    <definedName name="UAcct392So">[1]FuncStudy!$Y$1511</definedName>
    <definedName name="uacct392ssgch">[1]FuncStudy!$Y$1517</definedName>
    <definedName name="uacct392ssgct">[1]FuncStudy!$Y$1518</definedName>
    <definedName name="UAcct393S">[1]FuncStudy!$Y$1522</definedName>
    <definedName name="UAcct393Sg">[1]FuncStudy!$Y$1526</definedName>
    <definedName name="UAcct393Sgp">[1]FuncStudy!$Y$1523</definedName>
    <definedName name="UAcct393Sgu">[1]FuncStudy!$Y$1524</definedName>
    <definedName name="UAcct393So">[1]FuncStudy!$Y$1525</definedName>
    <definedName name="uacct393ssgct">[1]FuncStudy!$Y$1527</definedName>
    <definedName name="UAcct394S">[1]FuncStudy!$Y$1531</definedName>
    <definedName name="UAcct394Se">[1]FuncStudy!$Y$1535</definedName>
    <definedName name="UAcct394Sg">[1]FuncStudy!$Y$1536</definedName>
    <definedName name="UAcct394Sgp">[1]FuncStudy!$Y$1532</definedName>
    <definedName name="UAcct394Sgu">[1]FuncStudy!$Y$1533</definedName>
    <definedName name="UAcct394So">[1]FuncStudy!$Y$1534</definedName>
    <definedName name="UACCT394SSGCH">[1]FuncStudy!$Y$1537</definedName>
    <definedName name="UACCT394SSGCT">[1]FuncStudy!$Y$1538</definedName>
    <definedName name="UAcct395S">[1]FuncStudy!$Y$1542</definedName>
    <definedName name="UAcct395Se">[1]FuncStudy!$Y$1546</definedName>
    <definedName name="UAcct395Sg">[1]FuncStudy!$Y$1547</definedName>
    <definedName name="UAcct395Sgp">[1]FuncStudy!$Y$1543</definedName>
    <definedName name="UAcct395Sgu">[1]FuncStudy!$Y$1544</definedName>
    <definedName name="UAcct395So">[1]FuncStudy!$Y$1545</definedName>
    <definedName name="UACCT395SSGCH">[1]FuncStudy!$Y$1548</definedName>
    <definedName name="UACCT395SSGCT">[1]FuncStudy!$Y$1549</definedName>
    <definedName name="UAcct396S">[1]FuncStudy!$Y$1553</definedName>
    <definedName name="UAcct396Se">[1]FuncStudy!$Y$1558</definedName>
    <definedName name="UAcct396Sg">[1]FuncStudy!$Y$1555</definedName>
    <definedName name="UAcct396Sgp">[1]FuncStudy!$Y$1554</definedName>
    <definedName name="UAcct396Sgu">[1]FuncStudy!$Y$1557</definedName>
    <definedName name="UAcct396So">[1]FuncStudy!$Y$1556</definedName>
    <definedName name="UACCT396SSGCH">[1]FuncStudy!$Y$1560</definedName>
    <definedName name="UACCT396SSGCT">[1]FuncStudy!$Y$1559</definedName>
    <definedName name="UAcct397Cn">[1]FuncStudy!$Y$1568</definedName>
    <definedName name="UAcct397S">[1]FuncStudy!$Y$1564</definedName>
    <definedName name="UAcct397Se">[1]FuncStudy!$Y$1570</definedName>
    <definedName name="UAcct397Sg">[1]FuncStudy!$Y$1569</definedName>
    <definedName name="UAcct397Sgp">[1]FuncStudy!$Y$1565</definedName>
    <definedName name="UAcct397Sgu">[1]FuncStudy!$Y$1566</definedName>
    <definedName name="UAcct397So">[1]FuncStudy!$Y$1567</definedName>
    <definedName name="UACCT397SSGCH">[1]FuncStudy!$Y$1571</definedName>
    <definedName name="UACCT397SSGCT">[1]FuncStudy!$Y$1572</definedName>
    <definedName name="UAcct398Cn">[1]FuncStudy!$Y$1579</definedName>
    <definedName name="UAcct398S">[1]FuncStudy!$Y$1576</definedName>
    <definedName name="UAcct398Se">[1]FuncStudy!$Y$1581</definedName>
    <definedName name="UAcct398Sg">[1]FuncStudy!$Y$1582</definedName>
    <definedName name="UAcct398Sgp">[1]FuncStudy!$Y$1577</definedName>
    <definedName name="UAcct398Sgu">[1]FuncStudy!$Y$1578</definedName>
    <definedName name="UAcct398So">[1]FuncStudy!$Y$1580</definedName>
    <definedName name="UACCT398SSGCT">[1]FuncStudy!$Y$1583</definedName>
    <definedName name="UAcct399">[1]FuncStudy!$Y$1590</definedName>
    <definedName name="UAcct399G">[1]FuncStudy!$Y$1631</definedName>
    <definedName name="UAcct399L">[1]FuncStudy!$Y$1594</definedName>
    <definedName name="UAcct399Lrcl">[1]FuncStudy!$Y$1596</definedName>
    <definedName name="UAcct403360">[1]FuncStudy!$Y$808</definedName>
    <definedName name="UAcct403361">[1]FuncStudy!$Y$809</definedName>
    <definedName name="UAcct403362">[1]FuncStudy!$Y$810</definedName>
    <definedName name="UAcct403364">[1]FuncStudy!$Y$811</definedName>
    <definedName name="UAcct403365">[1]FuncStudy!$Y$812</definedName>
    <definedName name="UAcct403366">[1]FuncStudy!$Y$813</definedName>
    <definedName name="UAcct403367">[1]FuncStudy!$Y$814</definedName>
    <definedName name="UAcct403368">[1]FuncStudy!$Y$815</definedName>
    <definedName name="UAcct403369">[1]FuncStudy!$Y$816</definedName>
    <definedName name="UAcct403370">[1]FuncStudy!$Y$817</definedName>
    <definedName name="UAcct403371">[1]FuncStudy!$Y$818</definedName>
    <definedName name="UAcct403372">[1]FuncStudy!$Y$819</definedName>
    <definedName name="UAcct403373">[1]FuncStudy!$Y$820</definedName>
    <definedName name="UAcct403Ep">[1]FuncStudy!$Y$846</definedName>
    <definedName name="UAcct403Gpcn">[1]FuncStudy!$Y$828</definedName>
    <definedName name="UAcct403Gps">[1]FuncStudy!$Y$824</definedName>
    <definedName name="UAcct403Gpseu">[1]FuncStudy!$Y$827</definedName>
    <definedName name="UAcct403Gpsg">[1]FuncStudy!$Y$829</definedName>
    <definedName name="UAcct403Gpsgp">[1]FuncStudy!$Y$825</definedName>
    <definedName name="UAcct403Gpsgu">[1]FuncStudy!$Y$826</definedName>
    <definedName name="UAcct403Gpso">[1]FuncStudy!$Y$830</definedName>
    <definedName name="uacct403gpssgch">[1]FuncStudy!$Y$832</definedName>
    <definedName name="UACCT403GPSSGCT">[1]FuncStudy!$Y$831</definedName>
    <definedName name="UAcct403Gv0">[1]FuncStudy!$Y$837</definedName>
    <definedName name="UAcct403Hp">[1]FuncStudy!$Y$792</definedName>
    <definedName name="UAcct403Mp">[1]FuncStudy!$Y$841</definedName>
    <definedName name="UAcct403Np">[1]FuncStudy!$Y$787</definedName>
    <definedName name="UAcct403Op">[1]FuncStudy!$Y$799</definedName>
    <definedName name="UAcct403Opsgu">[1]FuncStudy!$Y$796</definedName>
    <definedName name="uacct403opssgct">[1]FuncStudy!$Y$797</definedName>
    <definedName name="uacct403sgw">[1]FuncStudy!$Y$798</definedName>
    <definedName name="uacct403spdgp">[1]FuncStudy!$Y$779</definedName>
    <definedName name="uacct403spdgu">[1]FuncStudy!$Y$780</definedName>
    <definedName name="uacct403spsg">[1]FuncStudy!$Y$781</definedName>
    <definedName name="uacct403ssgch">[1]FuncStudy!$Y$782</definedName>
    <definedName name="UAcct403Tp">[1]FuncStudy!$Y$805</definedName>
    <definedName name="UAcct404330">[1]FuncStudy!$Y$880</definedName>
    <definedName name="UAcct404Clg">[1]FuncStudy!$Y$857</definedName>
    <definedName name="UAcct404Clgsop">[1]FuncStudy!$Y$855</definedName>
    <definedName name="UAcct404Clgsou">[1]FuncStudy!$Y$853</definedName>
    <definedName name="UAcct404Cls">[1]FuncStudy!$Y$861</definedName>
    <definedName name="UAcct404Ipcn">[1]FuncStudy!$Y$867</definedName>
    <definedName name="UACCT404IPDGU">[1]FuncStudy!$Y$869</definedName>
    <definedName name="UAcct404Ips">[1]FuncStudy!$Y$864</definedName>
    <definedName name="UAcct404Ipse">[1]FuncStudy!$Y$865</definedName>
    <definedName name="UACCT404IPSGP">[1]FuncStudy!$Y$868</definedName>
    <definedName name="UAcct404Ipso">[1]FuncStudy!$Y$866</definedName>
    <definedName name="UACCT404IPSSGCH">[1]FuncStudy!$Y$870</definedName>
    <definedName name="UAcct404O">[1]FuncStudy!$Y$875</definedName>
    <definedName name="UAcct405">[1]FuncStudy!$Y$888</definedName>
    <definedName name="UAcct406">[1]FuncStudy!$Y$894</definedName>
    <definedName name="UAcct407">[1]FuncStudy!$Y$903</definedName>
    <definedName name="UAcct408">[1]FuncStudy!$Y$916</definedName>
    <definedName name="UAcct408S">[1]FuncStudy!$Y$908</definedName>
    <definedName name="UAcct40910FITOther">[1]FuncStudy!$Y$1135</definedName>
    <definedName name="UAcct40910FitPMI">[1]FuncStudy!$Y$1133</definedName>
    <definedName name="UAcct40910FITPTC">[1]FuncStudy!$Y$1134</definedName>
    <definedName name="UAcct40910FITSitus">[1]FuncStudy!$Y$1136</definedName>
    <definedName name="UAcct40911Dgu">[1]FuncStudy!$Y$1103</definedName>
    <definedName name="UAcct40911S">[1]FuncStudy!$Y$1101</definedName>
    <definedName name="UAcct41010">[1]FuncStudy!$Y$977</definedName>
    <definedName name="UAcct41020">[1]FuncStudy!$Y$992</definedName>
    <definedName name="UAcct41111">[1]FuncStudy!$Y$1026</definedName>
    <definedName name="UAcct41120">[1]FuncStudy!$Y$1011</definedName>
    <definedName name="UAcct41140">[1]FuncStudy!$Y$921</definedName>
    <definedName name="UAcct41141">[1]FuncStudy!$Y$926</definedName>
    <definedName name="UAcct41160">[1]FuncStudy!$Y$177</definedName>
    <definedName name="UAcct41170">[1]FuncStudy!$Y$182</definedName>
    <definedName name="UAcct4118">[1]FuncStudy!$Y$186</definedName>
    <definedName name="UAcct41181">[1]FuncStudy!$Y$189</definedName>
    <definedName name="UAcct4194">[1]FuncStudy!$Y$193</definedName>
    <definedName name="UAcct419Doth">[1]FuncStudy!$Y$957</definedName>
    <definedName name="UAcct421">[1]FuncStudy!$Y$202</definedName>
    <definedName name="UAcct4311">[1]FuncStudy!$Y$209</definedName>
    <definedName name="UAcct442Se">[1]FuncStudy!$Y$100</definedName>
    <definedName name="UAcct442Sg">[1]FuncStudy!$Y$101</definedName>
    <definedName name="UAcct447">[1]FuncStudy!$Y$125</definedName>
    <definedName name="UAcct447S">[1]FuncStudy!$Y$121</definedName>
    <definedName name="UAcct447Se">[1]FuncStudy!$Y$124</definedName>
    <definedName name="UAcct448S">[1]FuncStudy!$Y$114</definedName>
    <definedName name="UAcct448So">[1]FuncStudy!$Y$115</definedName>
    <definedName name="UAcct449">[1]FuncStudy!$Y$130</definedName>
    <definedName name="UAcct450">[1]FuncStudy!$Y$140</definedName>
    <definedName name="UAcct450S">[1]FuncStudy!$Y$138</definedName>
    <definedName name="UAcct450So">[1]FuncStudy!$Y$139</definedName>
    <definedName name="UAcct451S">[1]FuncStudy!$Y$143</definedName>
    <definedName name="UAcct451Sg">[1]FuncStudy!$Y$144</definedName>
    <definedName name="UAcct451So">[1]FuncStudy!$Y$145</definedName>
    <definedName name="UAcct453">[1]FuncStudy!$Y$150</definedName>
    <definedName name="UAcct454">[1]FuncStudy!$Y$156</definedName>
    <definedName name="UAcct454S">[1]FuncStudy!$Y$153</definedName>
    <definedName name="UAcct454Sg">[1]FuncStudy!$Y$154</definedName>
    <definedName name="UAcct454So">[1]FuncStudy!$Y$155</definedName>
    <definedName name="UAcct456">[1]FuncStudy!$Y$164</definedName>
    <definedName name="UAcct456Cn">[1]FuncStudy!$Y$160</definedName>
    <definedName name="UAcct456S">[1]FuncStudy!$Y$159</definedName>
    <definedName name="UAcct456Se">[1]FuncStudy!$Y$161</definedName>
    <definedName name="UAcct500">[1]FuncStudy!$Y$225</definedName>
    <definedName name="UACCT500SSGCH">[1]FuncStudy!$Y$224</definedName>
    <definedName name="UAcct501">[1]FuncStudy!$Y$233</definedName>
    <definedName name="UAcct501Se">[1]FuncStudy!$Y$228</definedName>
    <definedName name="UACCT501SENNPC">[1]FuncStudy!$Y$229</definedName>
    <definedName name="uacct501ssech">[1]FuncStudy!$Y$232</definedName>
    <definedName name="UACCT501SSECHNNPC">[1]FuncStudy!$Y$231</definedName>
    <definedName name="uacct501ssect">[1]FuncStudy!$Y$230</definedName>
    <definedName name="UAcct502">[1]FuncStudy!$Y$238</definedName>
    <definedName name="uacct502snpps">[1]FuncStudy!$Y$236</definedName>
    <definedName name="uacct502ssgch">[1]FuncStudy!$Y$237</definedName>
    <definedName name="UAcct503">[1]FuncStudy!$Y$243</definedName>
    <definedName name="UAcct503Se">[1]FuncStudy!$Y$241</definedName>
    <definedName name="UACCT503SENNPC">[1]FuncStudy!$Y$242</definedName>
    <definedName name="UAcct505">[1]FuncStudy!$Y$248</definedName>
    <definedName name="uacct505snpps">[1]FuncStudy!$Y$246</definedName>
    <definedName name="uacct505ssgch">[1]FuncStudy!$Y$247</definedName>
    <definedName name="UAcct506">[1]FuncStudy!$Y$254</definedName>
    <definedName name="UAcct506Se">[1]FuncStudy!$Y$252</definedName>
    <definedName name="uacct506snpps">[1]FuncStudy!$Y$251</definedName>
    <definedName name="uacct506ssgch">[1]FuncStudy!$Y$253</definedName>
    <definedName name="UAcct507">[1]FuncStudy!$Y$259</definedName>
    <definedName name="uacct507ssgch">[1]FuncStudy!$Y$258</definedName>
    <definedName name="UAcct510">[1]FuncStudy!$Y$264</definedName>
    <definedName name="uacct510ssgch">[1]FuncStudy!$Y$263</definedName>
    <definedName name="UAcct511">[1]FuncStudy!$Y$269</definedName>
    <definedName name="uacct511ssgch">[1]FuncStudy!$Y$268</definedName>
    <definedName name="UAcct512">[1]FuncStudy!$Y$274</definedName>
    <definedName name="uacct512ssgch">[1]FuncStudy!$Y$273</definedName>
    <definedName name="UAcct513">[1]FuncStudy!$Y$279</definedName>
    <definedName name="uacct513ssgch">[1]FuncStudy!$Y$278</definedName>
    <definedName name="UAcct514">[1]FuncStudy!$Y$284</definedName>
    <definedName name="uacct514ssgch">[1]FuncStudy!$Y$283</definedName>
    <definedName name="UAcct517">[1]FuncStudy!$Y$290</definedName>
    <definedName name="UAcct518">[1]FuncStudy!$Y$294</definedName>
    <definedName name="UAcct519">[1]FuncStudy!$Y$299</definedName>
    <definedName name="UAcct520">[1]FuncStudy!$Y$303</definedName>
    <definedName name="UAcct523">[1]FuncStudy!$Y$307</definedName>
    <definedName name="UAcct524">[1]FuncStudy!$Y$311</definedName>
    <definedName name="UAcct528">[1]FuncStudy!$Y$315</definedName>
    <definedName name="UAcct529">[1]FuncStudy!$Y$319</definedName>
    <definedName name="UAcct530">[1]FuncStudy!$Y$323</definedName>
    <definedName name="UAcct531">[1]FuncStudy!$Y$327</definedName>
    <definedName name="UAcct532">[1]FuncStudy!$Y$331</definedName>
    <definedName name="UAcct535">[1]FuncStudy!$Y$338</definedName>
    <definedName name="UAcct536">[1]FuncStudy!$Y$342</definedName>
    <definedName name="UAcct537">[1]FuncStudy!$Y$346</definedName>
    <definedName name="UAcct538">[1]FuncStudy!$Y$350</definedName>
    <definedName name="UAcct539">[1]FuncStudy!$Y$354</definedName>
    <definedName name="UAcct540">[1]FuncStudy!$Y$358</definedName>
    <definedName name="UAcct541">[1]FuncStudy!$Y$362</definedName>
    <definedName name="UAcct542">[1]FuncStudy!$Y$366</definedName>
    <definedName name="UAcct543">[1]FuncStudy!$Y$370</definedName>
    <definedName name="UAcct544">[1]FuncStudy!$Y$374</definedName>
    <definedName name="UAcct545">[1]FuncStudy!$Y$378</definedName>
    <definedName name="UAcct546">[1]FuncStudy!$Y$385</definedName>
    <definedName name="UAcct547Se">[1]FuncStudy!$Y$388</definedName>
    <definedName name="UACCT547SSECT">[1]FuncStudy!$Y$389</definedName>
    <definedName name="UAcct548">[1]FuncStudy!$Y$395</definedName>
    <definedName name="uacct548ssgct">[1]FuncStudy!$Y$394</definedName>
    <definedName name="UAcct549">[1]FuncStudy!$Y$400</definedName>
    <definedName name="UAcct549sg">[1]FuncStudy!$Y$398</definedName>
    <definedName name="uacct550">[1]FuncStudy!$Y$406</definedName>
    <definedName name="UACCT550sg">[1]FuncStudy!$Y$404</definedName>
    <definedName name="UAcct551">[1]FuncStudy!$Y$410</definedName>
    <definedName name="UAcct552">[1]FuncStudy!$Y$415</definedName>
    <definedName name="UAcct553">[1]FuncStudy!$Y$422</definedName>
    <definedName name="UACCT553SSGCT">[1]FuncStudy!$Y$420</definedName>
    <definedName name="UAcct554">[1]FuncStudy!$Y$428</definedName>
    <definedName name="UAcct554SSCT">[1]FuncStudy!$Y$426</definedName>
    <definedName name="uacct555dgp">[1]FuncStudy!$Y$437</definedName>
    <definedName name="UAcct555Dgu">[1]FuncStudy!$Y$434</definedName>
    <definedName name="UAcct555S">[1]FuncStudy!$Y$433</definedName>
    <definedName name="UAcct555Se">[1]FuncStudy!$Y$435</definedName>
    <definedName name="uacct555ssgp">[1]FuncStudy!$Y$436</definedName>
    <definedName name="UAcct556">[1]FuncStudy!$Y$442</definedName>
    <definedName name="UAcct557">[1]FuncStudy!$Y$451</definedName>
    <definedName name="UACCT557SSGCT">[1]FuncStudy!$Y$449</definedName>
    <definedName name="UAcct560">[1]FuncStudy!$Y$476</definedName>
    <definedName name="UAcct561">[1]FuncStudy!$Y$480</definedName>
    <definedName name="UAcct562">[1]FuncStudy!$Y$484</definedName>
    <definedName name="UAcct563">[1]FuncStudy!$Y$488</definedName>
    <definedName name="UAcct564">[1]FuncStudy!$Y$492</definedName>
    <definedName name="UAcct565">[1]FuncStudy!$Y$497</definedName>
    <definedName name="UAcct565Se">[1]FuncStudy!$Y$496</definedName>
    <definedName name="UAcct566">[1]FuncStudy!$Y$501</definedName>
    <definedName name="UAcct567">[1]FuncStudy!$Y$505</definedName>
    <definedName name="UAcct568">[1]FuncStudy!$Y$509</definedName>
    <definedName name="UAcct569">[1]FuncStudy!$Y$513</definedName>
    <definedName name="UAcct570">[1]FuncStudy!$Y$517</definedName>
    <definedName name="UAcct571">[1]FuncStudy!$Y$521</definedName>
    <definedName name="UAcct572">[1]FuncStudy!$Y$525</definedName>
    <definedName name="UAcct573">[1]FuncStudy!$Y$529</definedName>
    <definedName name="UAcct580">[1]FuncStudy!$Y$536</definedName>
    <definedName name="UAcct581">[1]FuncStudy!$Y$541</definedName>
    <definedName name="UAcct582">[1]FuncStudy!$Y$546</definedName>
    <definedName name="UAcct583">[1]FuncStudy!$Y$551</definedName>
    <definedName name="UAcct584">[1]FuncStudy!$Y$556</definedName>
    <definedName name="UAcct585">[1]FuncStudy!$Y$561</definedName>
    <definedName name="UAcct586">[1]FuncStudy!$Y$566</definedName>
    <definedName name="UAcct587">[1]FuncStudy!$Y$571</definedName>
    <definedName name="UAcct588">[1]FuncStudy!$Y$576</definedName>
    <definedName name="UAcct589">[1]FuncStudy!$Y$581</definedName>
    <definedName name="UAcct590">[1]FuncStudy!$Y$586</definedName>
    <definedName name="UAcct591">[1]FuncStudy!$Y$591</definedName>
    <definedName name="UAcct592">[1]FuncStudy!$Y$596</definedName>
    <definedName name="UAcct593">[1]FuncStudy!$Y$601</definedName>
    <definedName name="UAcct594">[1]FuncStudy!$Y$606</definedName>
    <definedName name="UAcct595">[1]FuncStudy!$Y$611</definedName>
    <definedName name="UAcct596">[1]FuncStudy!$Y$616</definedName>
    <definedName name="UAcct597">[1]FuncStudy!$Y$621</definedName>
    <definedName name="UAcct598">[1]FuncStudy!$Y$626</definedName>
    <definedName name="UAcct901">[1]FuncStudy!$Y$633</definedName>
    <definedName name="UAcct902">[1]FuncStudy!$Y$638</definedName>
    <definedName name="UAcct903">[1]FuncStudy!$Y$643</definedName>
    <definedName name="UAcct904">[1]FuncStudy!$Y$649</definedName>
    <definedName name="UAcct905">[1]FuncStudy!$Y$654</definedName>
    <definedName name="UAcct907">[1]FuncStudy!$Y$661</definedName>
    <definedName name="UAcct908">[1]FuncStudy!$Y$666</definedName>
    <definedName name="UAcct909">[1]FuncStudy!$Y$671</definedName>
    <definedName name="UAcct910">[1]FuncStudy!$Y$676</definedName>
    <definedName name="UAcct911">[1]FuncStudy!$Y$683</definedName>
    <definedName name="UAcct912">[1]FuncStudy!$Y$688</definedName>
    <definedName name="UAcct913">[1]FuncStudy!$Y$693</definedName>
    <definedName name="UAcct916">[1]FuncStudy!$Y$698</definedName>
    <definedName name="UAcct920">[1]FuncStudy!$Y$707</definedName>
    <definedName name="UAcct920Cn">[1]FuncStudy!$Y$705</definedName>
    <definedName name="UAcct921">[1]FuncStudy!$Y$713</definedName>
    <definedName name="UAcct921Cn">[1]FuncStudy!$Y$711</definedName>
    <definedName name="UAcct923">[1]FuncStudy!$Y$719</definedName>
    <definedName name="UAcct923Cn">[1]FuncStudy!$Y$717</definedName>
    <definedName name="UAcct924S">[1]FuncStudy!$Y$722</definedName>
    <definedName name="UACCT924SG">[1]FuncStudy!$Y$723</definedName>
    <definedName name="UAcct924SO">[1]FuncStudy!$Y$724</definedName>
    <definedName name="UAcct925">[1]FuncStudy!$Y$729</definedName>
    <definedName name="UAcct926">[1]FuncStudy!$Y$735</definedName>
    <definedName name="UAcct927">[1]FuncStudy!$Y$740</definedName>
    <definedName name="UAcct928">[1]FuncStudy!$Y$747</definedName>
    <definedName name="UAcct928RE">[1]FuncStudy!$Y$749</definedName>
    <definedName name="UAcct929">[1]FuncStudy!$Y$754</definedName>
    <definedName name="UACCT930cn">[1]FuncStudy!$Y$758</definedName>
    <definedName name="UAcct930S">[1]FuncStudy!$Y$757</definedName>
    <definedName name="UAcct930So">[1]FuncStudy!$Y$759</definedName>
    <definedName name="UAcct931">[1]FuncStudy!$Y$765</definedName>
    <definedName name="UAcct935">[1]FuncStudy!$Y$771</definedName>
    <definedName name="UAcctAGA">[1]FuncStudy!$Y$132</definedName>
    <definedName name="UAcctcwc">[1]FuncStudy!$Y$1798</definedName>
    <definedName name="UAcctd00">[1]FuncStudy!$Y$1471</definedName>
    <definedName name="UAcctdfad">[1]FuncStudy!$Y$214</definedName>
    <definedName name="UAcctdfap">[1]FuncStudy!$Y$212</definedName>
    <definedName name="UAcctdfat">[1]FuncStudy!$Y$213</definedName>
    <definedName name="UAcctds0">[1]FuncStudy!$Y$1475</definedName>
    <definedName name="UAcctfit">[1]FuncStudy!$Y$1142</definedName>
    <definedName name="UAcctg00">[1]FuncStudy!$Y$1623</definedName>
    <definedName name="UAccth00">[1]FuncStudy!$Y$1257</definedName>
    <definedName name="UAccti00">[1]FuncStudy!$Y$1665</definedName>
    <definedName name="UAcctn00">[1]FuncStudy!$Y$1213</definedName>
    <definedName name="UAccto00">[1]FuncStudy!$Y$1308</definedName>
    <definedName name="UAcctowc">[1]FuncStudy!$Y$1810</definedName>
    <definedName name="uacctowcssech">[1]FuncStudy!$Y$1809</definedName>
    <definedName name="UAccts00">[1]FuncStudy!$Y$1181</definedName>
    <definedName name="UAcctSchM">[1]FuncStudy!$Y$1120</definedName>
    <definedName name="UAcctsttax">[1]FuncStudy!$Y$1124</definedName>
    <definedName name="UAcctt00">[1]FuncStudy!$Y$1376</definedName>
    <definedName name="UACT553SGW">[1]FuncStudy!$Y$421</definedName>
    <definedName name="USCHMAFS">[1]FuncStudy!$Y$1031</definedName>
    <definedName name="USCHMAFSE">[1]FuncStudy!$Y$1034</definedName>
    <definedName name="USCHMAFSG">[1]FuncStudy!$Y$1036</definedName>
    <definedName name="USCHMAFSNP">[1]FuncStudy!$Y$1032</definedName>
    <definedName name="USCHMAFSO">[1]FuncStudy!$Y$1033</definedName>
    <definedName name="USCHMAFTROJP">[1]FuncStudy!$Y$1035</definedName>
    <definedName name="USCHMAPBADDEBT">[1]FuncStudy!$Y$1045</definedName>
    <definedName name="USCHMAPS">[1]FuncStudy!$Y$1040</definedName>
    <definedName name="USCHMAPSE">[1]FuncStudy!$Y$1041</definedName>
    <definedName name="USCHMAPSG">[1]FuncStudy!$Y$1044</definedName>
    <definedName name="USCHMAPSNP">[1]FuncStudy!$Y$1042</definedName>
    <definedName name="USCHMAPSO">[1]FuncStudy!$Y$1043</definedName>
    <definedName name="USCHMATBADDEBT">[1]FuncStudy!$Y$1060</definedName>
    <definedName name="USCHMATCIAC">[1]FuncStudy!$Y$1051</definedName>
    <definedName name="USCHMATGPS">[1]FuncStudy!$Y$1057</definedName>
    <definedName name="USCHMATS">[1]FuncStudy!$Y$1049</definedName>
    <definedName name="USCHMATSCHMDEXP">[1]FuncStudy!$Y$1062</definedName>
    <definedName name="USCHMATSE">[1]FuncStudy!$Y$1055</definedName>
    <definedName name="USCHMATSG">[1]FuncStudy!$Y$1054</definedName>
    <definedName name="USCHMATSG2">[1]FuncStudy!$Y$1056</definedName>
    <definedName name="USCHMATSGCT">[1]FuncStudy!$Y$1050</definedName>
    <definedName name="USCHMATSNP">[1]FuncStudy!$Y$1052</definedName>
    <definedName name="USCHMATSNPD">[1]FuncStudy!$Y$1059</definedName>
    <definedName name="USCHMATSO">[1]FuncStudy!$Y$1058</definedName>
    <definedName name="USCHMATTAXDEPR">[1]FuncStudy!$Y$1061</definedName>
    <definedName name="USCHMATTROJD">[1]FuncStudy!$Y$1053</definedName>
    <definedName name="USCHMDFDGP">[1]FuncStudy!$Y$1069</definedName>
    <definedName name="USCHMDFDGU">[1]FuncStudy!$Y$1070</definedName>
    <definedName name="USCHMDFS">[1]FuncStudy!$Y$1068</definedName>
    <definedName name="USCHMDPIBT">[1]FuncStudy!$Y$1076</definedName>
    <definedName name="USCHMDPS">[1]FuncStudy!$Y$1073</definedName>
    <definedName name="USCHMDPSE">[1]FuncStudy!$Y$1074</definedName>
    <definedName name="USCHMDPSG">[1]FuncStudy!$Y$1077</definedName>
    <definedName name="USCHMDPSNP">[1]FuncStudy!$Y$1075</definedName>
    <definedName name="USCHMDPSO">[1]FuncStudy!$Y$1078</definedName>
    <definedName name="USCHMDTBADDEBT">[1]FuncStudy!$Y$1083</definedName>
    <definedName name="USCHMDTCN">[1]FuncStudy!$Y$1085</definedName>
    <definedName name="USCHMDTDGP">[1]FuncStudy!$Y$1087</definedName>
    <definedName name="USCHMDTGPS">[1]FuncStudy!$Y$1090</definedName>
    <definedName name="USCHMDTS">[1]FuncStudy!$Y$1082</definedName>
    <definedName name="USCHMDTSE">[1]FuncStudy!$Y$1088</definedName>
    <definedName name="USCHMDTSG">[1]FuncStudy!$Y$1089</definedName>
    <definedName name="USCHMDTSNP">[1]FuncStudy!$Y$1084</definedName>
    <definedName name="USCHMDTSNPD">[1]FuncStudy!$Y$1093</definedName>
    <definedName name="USCHMDTSO">[1]FuncStudy!$Y$1091</definedName>
    <definedName name="USCHMDTTAXDEPR">[1]FuncStudy!$Y$1092</definedName>
    <definedName name="USCHMDTTROJD">[1]FuncStudy!$Y$1086</definedName>
    <definedName name="Version">#REF!</definedName>
    <definedName name="wrn.All._.Pages." hidden="1">{#N/A,#N/A,FALSE,"cover";#N/A,#N/A,FALSE,"lead sheet";#N/A,#N/A,FALSE,"Adj backup";#N/A,#N/A,FALSE,"t Accounts"}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52511" iterate="1" iterateCount="1000"/>
</workbook>
</file>

<file path=xl/calcChain.xml><?xml version="1.0" encoding="utf-8"?>
<calcChain xmlns="http://schemas.openxmlformats.org/spreadsheetml/2006/main">
  <c r="M35" i="1" l="1"/>
  <c r="A1" i="1" l="1"/>
  <c r="A2" i="1"/>
  <c r="A3" i="1"/>
  <c r="G6" i="1"/>
  <c r="H6" i="1" s="1"/>
  <c r="D10" i="1"/>
  <c r="D11" i="1"/>
  <c r="F11" i="1"/>
  <c r="D14" i="1"/>
  <c r="D20" i="1"/>
  <c r="D21" i="1"/>
  <c r="F21" i="1"/>
  <c r="S35" i="1"/>
  <c r="G40" i="1"/>
  <c r="H40" i="1"/>
  <c r="I40" i="1" s="1"/>
  <c r="J40" i="1"/>
  <c r="K40" i="1" s="1"/>
  <c r="L40" i="1" s="1"/>
  <c r="M40" i="1" s="1"/>
  <c r="S41" i="1"/>
  <c r="G21" i="1" l="1"/>
  <c r="A10" i="1"/>
  <c r="A11" i="1" s="1"/>
  <c r="D12" i="1" s="1"/>
  <c r="H21" i="1"/>
  <c r="I6" i="1"/>
  <c r="H11" i="1"/>
  <c r="G11" i="1"/>
  <c r="A12" i="1" l="1"/>
  <c r="I21" i="1"/>
  <c r="J6" i="1"/>
  <c r="I11" i="1"/>
  <c r="J21" i="1" l="1"/>
  <c r="K6" i="1"/>
  <c r="J11" i="1"/>
  <c r="A14" i="1"/>
  <c r="L6" i="1" l="1"/>
  <c r="K11" i="1"/>
  <c r="K21" i="1"/>
  <c r="D16" i="1"/>
  <c r="A16" i="1"/>
  <c r="A20" i="1" l="1"/>
  <c r="A21" i="1" s="1"/>
  <c r="L21" i="1"/>
  <c r="M6" i="1"/>
  <c r="L11" i="1"/>
  <c r="D22" i="1" l="1"/>
  <c r="A22" i="1"/>
  <c r="A24" i="1" s="1"/>
  <c r="D26" i="1" s="1"/>
  <c r="M21" i="1"/>
  <c r="S21" i="1" s="1"/>
  <c r="N6" i="1"/>
  <c r="O6" i="1" s="1"/>
  <c r="P6" i="1" s="1"/>
  <c r="Q6" i="1" s="1"/>
  <c r="M11" i="1"/>
  <c r="S11" i="1" s="1"/>
  <c r="A26" i="1" l="1"/>
  <c r="D30" i="1" s="1"/>
  <c r="A30" i="1" l="1"/>
  <c r="D32" i="1" l="1"/>
  <c r="A32" i="1"/>
  <c r="D34" i="1" l="1"/>
  <c r="A34" i="1"/>
  <c r="A35" i="1" l="1"/>
  <c r="A36" i="1" s="1"/>
  <c r="F14" i="1" l="1"/>
  <c r="H14" i="1"/>
  <c r="G14" i="1"/>
  <c r="D42" i="1"/>
  <c r="A40" i="1"/>
  <c r="D36" i="1"/>
  <c r="J14" i="1" l="1"/>
  <c r="I14" i="1"/>
  <c r="A41" i="1"/>
  <c r="L14" i="1" l="1"/>
  <c r="K14" i="1"/>
  <c r="A42" i="1"/>
  <c r="A43" i="1" s="1"/>
  <c r="A44" i="1" s="1"/>
  <c r="D43" i="1" l="1"/>
  <c r="M14" i="1"/>
  <c r="S14" i="1" s="1"/>
  <c r="D41" i="1"/>
  <c r="D46" i="1"/>
  <c r="A46" i="1"/>
  <c r="D44" i="1"/>
  <c r="A48" i="1" l="1"/>
  <c r="D48" i="1" s="1"/>
  <c r="K10" i="1" l="1"/>
  <c r="K12" i="1" s="1"/>
  <c r="K16" i="1" s="1"/>
  <c r="L10" i="1"/>
  <c r="L12" i="1" s="1"/>
  <c r="L16" i="1" s="1"/>
  <c r="M10" i="1" l="1"/>
  <c r="M12" i="1" s="1"/>
  <c r="M16" i="1" s="1"/>
  <c r="F10" i="1" l="1"/>
  <c r="H10" i="1" l="1"/>
  <c r="H12" i="1" s="1"/>
  <c r="H16" i="1" s="1"/>
  <c r="F12" i="1"/>
  <c r="I10" i="1" l="1"/>
  <c r="I12" i="1" s="1"/>
  <c r="I16" i="1" s="1"/>
  <c r="G10" i="1"/>
  <c r="F16" i="1"/>
  <c r="J10" i="1" l="1"/>
  <c r="J12" i="1" s="1"/>
  <c r="J16" i="1" s="1"/>
  <c r="G12" i="1"/>
  <c r="S10" i="1" l="1"/>
  <c r="G16" i="1"/>
  <c r="S12" i="1"/>
  <c r="S16" i="1" s="1"/>
  <c r="G24" i="1" l="1"/>
  <c r="F24" i="1"/>
  <c r="H24" i="1" l="1"/>
  <c r="I24" i="1" l="1"/>
  <c r="J24" i="1" l="1"/>
  <c r="K24" i="1" l="1"/>
  <c r="K20" i="1" l="1"/>
  <c r="K22" i="1" s="1"/>
  <c r="K26" i="1" s="1"/>
  <c r="K30" i="1" s="1"/>
  <c r="K32" i="1" s="1"/>
  <c r="K34" i="1" s="1"/>
  <c r="K36" i="1" s="1"/>
  <c r="K42" i="1" s="1"/>
  <c r="L24" i="1"/>
  <c r="L20" i="1" l="1"/>
  <c r="L22" i="1" s="1"/>
  <c r="L26" i="1" s="1"/>
  <c r="L30" i="1" s="1"/>
  <c r="L32" i="1" s="1"/>
  <c r="L34" i="1" s="1"/>
  <c r="L36" i="1" s="1"/>
  <c r="L42" i="1" s="1"/>
  <c r="M24" i="1" l="1"/>
  <c r="S24" i="1" s="1"/>
  <c r="M20" i="1"/>
  <c r="M22" i="1" s="1"/>
  <c r="M26" i="1" l="1"/>
  <c r="M30" i="1" s="1"/>
  <c r="M32" i="1" s="1"/>
  <c r="M34" i="1" s="1"/>
  <c r="M36" i="1" s="1"/>
  <c r="M42" i="1" s="1"/>
  <c r="F20" i="1"/>
  <c r="F22" i="1" l="1"/>
  <c r="H20" i="1"/>
  <c r="H22" i="1" s="1"/>
  <c r="H26" i="1" s="1"/>
  <c r="H30" i="1" s="1"/>
  <c r="H32" i="1" s="1"/>
  <c r="H34" i="1" s="1"/>
  <c r="H36" i="1" s="1"/>
  <c r="H42" i="1" s="1"/>
  <c r="F26" i="1" l="1"/>
  <c r="F30" i="1" s="1"/>
  <c r="F32" i="1" s="1"/>
  <c r="F34" i="1" l="1"/>
  <c r="G20" i="1"/>
  <c r="J20" i="1"/>
  <c r="J22" i="1" s="1"/>
  <c r="J26" i="1" s="1"/>
  <c r="J30" i="1" s="1"/>
  <c r="J32" i="1" s="1"/>
  <c r="J34" i="1" s="1"/>
  <c r="J36" i="1" s="1"/>
  <c r="J42" i="1" s="1"/>
  <c r="G22" i="1" l="1"/>
  <c r="F36" i="1"/>
  <c r="F42" i="1" l="1"/>
  <c r="F43" i="1" s="1"/>
  <c r="F44" i="1" s="1"/>
  <c r="G41" i="1" s="1"/>
  <c r="G26" i="1"/>
  <c r="G30" i="1" s="1"/>
  <c r="G32" i="1" s="1"/>
  <c r="I20" i="1"/>
  <c r="G34" i="1" l="1"/>
  <c r="I22" i="1"/>
  <c r="S20" i="1"/>
  <c r="I26" i="1" l="1"/>
  <c r="I30" i="1" s="1"/>
  <c r="I32" i="1" s="1"/>
  <c r="S22" i="1"/>
  <c r="S26" i="1" s="1"/>
  <c r="S30" i="1" s="1"/>
  <c r="G36" i="1"/>
  <c r="G42" i="1" l="1"/>
  <c r="I34" i="1"/>
  <c r="S32" i="1"/>
  <c r="I36" i="1" l="1"/>
  <c r="S34" i="1"/>
  <c r="G43" i="1"/>
  <c r="G44" i="1" s="1"/>
  <c r="H41" i="1" s="1"/>
  <c r="H43" i="1" s="1"/>
  <c r="H44" i="1" s="1"/>
  <c r="I41" i="1" s="1"/>
  <c r="I42" i="1" l="1"/>
  <c r="S42" i="1" s="1"/>
  <c r="S36" i="1"/>
  <c r="I43" i="1" l="1"/>
  <c r="I44" i="1" s="1"/>
  <c r="J41" i="1" s="1"/>
  <c r="J43" i="1" s="1"/>
  <c r="J44" i="1" s="1"/>
  <c r="K41" i="1" s="1"/>
  <c r="K43" i="1" s="1"/>
  <c r="K44" i="1" s="1"/>
  <c r="L41" i="1" s="1"/>
  <c r="L43" i="1" l="1"/>
  <c r="L44" i="1" s="1"/>
  <c r="M41" i="1" s="1"/>
  <c r="M43" i="1" l="1"/>
  <c r="S43" i="1" s="1"/>
  <c r="S44" i="1" s="1"/>
  <c r="S46" i="1" s="1"/>
  <c r="S48" i="1" s="1"/>
  <c r="M44" i="1" l="1"/>
</calcChain>
</file>

<file path=xl/sharedStrings.xml><?xml version="1.0" encoding="utf-8"?>
<sst xmlns="http://schemas.openxmlformats.org/spreadsheetml/2006/main" count="34" uniqueCount="29">
  <si>
    <t>Docket No. 09-035-15, March 2, 2011 Report and Order, Page 79</t>
  </si>
  <si>
    <t xml:space="preserve">FERC issued an order approving a settlement in ER11-3643 May 23, 2013.  The impact of the order will be reflected in the Company's annual EBA filing. </t>
  </si>
  <si>
    <t xml:space="preserve">Note: </t>
  </si>
  <si>
    <t>Requested EBA Recovery</t>
  </si>
  <si>
    <t>Interest through October 31, 2014</t>
  </si>
  <si>
    <t>Ending Balance</t>
  </si>
  <si>
    <t>Interest</t>
  </si>
  <si>
    <t>Incremental Deferral</t>
  </si>
  <si>
    <t>Beginning Balance</t>
  </si>
  <si>
    <t>Note 2</t>
  </si>
  <si>
    <t>Monthly Interest Rate</t>
  </si>
  <si>
    <t>Energy Balancing Account:</t>
  </si>
  <si>
    <t xml:space="preserve">Incremental Deferral </t>
  </si>
  <si>
    <t>Note 1</t>
  </si>
  <si>
    <t>Additional FERC ER11-3643 Revenues</t>
  </si>
  <si>
    <t>Incremental EBA Deferral at 70% Sharing</t>
  </si>
  <si>
    <t>Total Deferrable</t>
  </si>
  <si>
    <t>$/ MWH Differential</t>
  </si>
  <si>
    <t>Deferral:</t>
  </si>
  <si>
    <t>Base Utah $/MWh</t>
  </si>
  <si>
    <t>Jurisdictional Sales</t>
  </si>
  <si>
    <t>Total</t>
  </si>
  <si>
    <t>Wheeling Revenue</t>
  </si>
  <si>
    <t>NPC</t>
  </si>
  <si>
    <t>Base:  Utah Allocated</t>
  </si>
  <si>
    <t>Actual Utah $/MWh</t>
  </si>
  <si>
    <t>Actual: Utah Allocated</t>
  </si>
  <si>
    <t>Reference</t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</si>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</sst>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_(&quot;$&quot;\ #,##0.00_);_(&quot;$&quot;* \(#,##0.00\);_(&quot;$&quot;* &quot;-&quot;??_);_(@_)"/>
    <numFmt numFmtId="167" formatCode="_(&quot;$&quot;\ #,##0.00_);_(&quot;$&quot;\ \(#,##0.00\);_(&quot;$&quot;\ &quot;-&quot;??_);_(@_)"/>
    <numFmt numFmtId="168" formatCode="_-* #,##0\ &quot;F&quot;_-;\-* #,##0\ &quot;F&quot;_-;_-* &quot;-&quot;\ &quot;F&quot;_-;_-@_-"/>
    <numFmt numFmtId="169" formatCode="_(* #,##0.00_);[Red]_(* \(#,##0.00\);_(* &quot;-&quot;??_);_(@_)"/>
    <numFmt numFmtId="170" formatCode="&quot;$&quot;###0;[Red]\(&quot;$&quot;###0\)"/>
    <numFmt numFmtId="171" formatCode="\t#\,\t#\t#0"/>
    <numFmt numFmtId="172" formatCode="0.000%"/>
    <numFmt numFmtId="173" formatCode="0.0"/>
    <numFmt numFmtId="174" formatCode="_(* #,##0_);_(* \(#,##0\);_(* &quot;-&quot;??_);_(@_)"/>
    <numFmt numFmtId="175" formatCode="#,##0.000;[Red]\-#,##0.000"/>
    <numFmt numFmtId="176" formatCode="_(* #,##0_);[Red]_(* \(#,##0\);_(* &quot;-&quot;_);_(@_)"/>
    <numFmt numFmtId="177" formatCode="#,##0.0000"/>
    <numFmt numFmtId="178" formatCode="General_)"/>
  </numFmts>
  <fonts count="59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ms Rmn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Helv"/>
    </font>
    <font>
      <sz val="8"/>
      <name val="Helv"/>
    </font>
    <font>
      <sz val="12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8"/>
      <color theme="1"/>
      <name val="Courier New"/>
      <family val="2"/>
    </font>
    <font>
      <sz val="10"/>
      <name val="Swiss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name val="Geneva"/>
      <family val="2"/>
    </font>
    <font>
      <sz val="10"/>
      <color indexed="11"/>
      <name val="Geneva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sz val="8"/>
      <color indexed="10"/>
      <name val="Arial"/>
      <family val="2"/>
    </font>
    <font>
      <sz val="24"/>
      <color indexed="13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4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4" applyNumberFormat="0" applyAlignment="0" applyProtection="0"/>
    <xf numFmtId="0" fontId="10" fillId="0" borderId="0"/>
    <xf numFmtId="0" fontId="11" fillId="21" borderId="5" applyNumberFormat="0" applyAlignment="0" applyProtection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170" fontId="17" fillId="0" borderId="0" applyFont="0" applyFill="0" applyBorder="0" applyProtection="0">
      <alignment horizontal="right"/>
    </xf>
    <xf numFmtId="5" fontId="16" fillId="0" borderId="0"/>
    <xf numFmtId="5" fontId="1" fillId="0" borderId="0" applyFont="0" applyFill="0" applyBorder="0" applyAlignment="0" applyProtection="0"/>
    <xf numFmtId="0" fontId="18" fillId="0" borderId="0"/>
    <xf numFmtId="0" fontId="18" fillId="0" borderId="6"/>
    <xf numFmtId="14" fontId="1" fillId="0" borderId="0" applyFont="0" applyFill="0" applyBorder="0" applyAlignment="0" applyProtection="0"/>
    <xf numFmtId="0" fontId="16" fillId="0" borderId="0"/>
    <xf numFmtId="0" fontId="16" fillId="0" borderId="0"/>
    <xf numFmtId="171" fontId="1" fillId="0" borderId="0">
      <protection locked="0"/>
    </xf>
    <xf numFmtId="0" fontId="1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6" fillId="0" borderId="0"/>
    <xf numFmtId="0" fontId="20" fillId="0" borderId="0" applyFont="0" applyFill="0" applyBorder="0" applyAlignment="0" applyProtection="0">
      <alignment horizontal="left"/>
    </xf>
    <xf numFmtId="0" fontId="21" fillId="4" borderId="0" applyNumberFormat="0" applyBorder="0" applyAlignment="0" applyProtection="0"/>
    <xf numFmtId="38" fontId="2" fillId="22" borderId="0" applyNumberFormat="0" applyBorder="0" applyAlignment="0" applyProtection="0"/>
    <xf numFmtId="0" fontId="22" fillId="0" borderId="0"/>
    <xf numFmtId="0" fontId="23" fillId="0" borderId="7" applyNumberFormat="0" applyAlignment="0" applyProtection="0">
      <alignment horizontal="left" vertical="center"/>
    </xf>
    <xf numFmtId="0" fontId="23" fillId="0" borderId="8">
      <alignment horizontal="left" vertical="center"/>
    </xf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172" fontId="1" fillId="0" borderId="0">
      <protection locked="0"/>
    </xf>
    <xf numFmtId="172" fontId="1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0" fontId="2" fillId="23" borderId="12" applyNumberFormat="0" applyBorder="0" applyAlignment="0" applyProtection="0"/>
    <xf numFmtId="0" fontId="29" fillId="7" borderId="4" applyNumberFormat="0" applyAlignment="0" applyProtection="0"/>
    <xf numFmtId="38" fontId="30" fillId="0" borderId="0">
      <alignment horizontal="left" wrapText="1"/>
    </xf>
    <xf numFmtId="38" fontId="31" fillId="0" borderId="0">
      <alignment horizontal="left" wrapText="1"/>
    </xf>
    <xf numFmtId="0" fontId="32" fillId="24" borderId="6"/>
    <xf numFmtId="0" fontId="33" fillId="0" borderId="13" applyNumberFormat="0" applyFill="0" applyAlignment="0" applyProtection="0"/>
    <xf numFmtId="173" fontId="3" fillId="0" borderId="0" applyNumberFormat="0" applyFill="0" applyBorder="0" applyAlignment="0" applyProtection="0"/>
    <xf numFmtId="0" fontId="34" fillId="25" borderId="0" applyNumberFormat="0" applyBorder="0" applyAlignment="0" applyProtection="0"/>
    <xf numFmtId="174" fontId="35" fillId="0" borderId="0" applyFont="0" applyAlignment="0" applyProtection="0"/>
    <xf numFmtId="0" fontId="2" fillId="0" borderId="14" applyNumberFormat="0" applyBorder="0" applyAlignment="0"/>
    <xf numFmtId="175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36" fillId="0" borderId="0"/>
    <xf numFmtId="0" fontId="3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41" fontId="1" fillId="0" borderId="0"/>
    <xf numFmtId="0" fontId="1" fillId="0" borderId="0"/>
    <xf numFmtId="0" fontId="15" fillId="0" borderId="0"/>
    <xf numFmtId="0" fontId="1" fillId="0" borderId="0"/>
    <xf numFmtId="41" fontId="37" fillId="0" borderId="0" applyFont="0" applyFill="0" applyBorder="0" applyAlignment="0" applyProtection="0"/>
    <xf numFmtId="176" fontId="1" fillId="0" borderId="0"/>
    <xf numFmtId="0" fontId="1" fillId="0" borderId="0"/>
    <xf numFmtId="0" fontId="1" fillId="0" borderId="0"/>
    <xf numFmtId="176" fontId="1" fillId="0" borderId="0"/>
    <xf numFmtId="0" fontId="14" fillId="0" borderId="0"/>
    <xf numFmtId="0" fontId="1" fillId="0" borderId="0"/>
    <xf numFmtId="0" fontId="36" fillId="0" borderId="0"/>
    <xf numFmtId="37" fontId="16" fillId="0" borderId="0"/>
    <xf numFmtId="0" fontId="38" fillId="26" borderId="15" applyNumberFormat="0" applyFont="0" applyAlignment="0" applyProtection="0"/>
    <xf numFmtId="0" fontId="39" fillId="20" borderId="16" applyNumberFormat="0" applyAlignment="0" applyProtection="0"/>
    <xf numFmtId="40" fontId="14" fillId="27" borderId="0">
      <alignment horizontal="right"/>
    </xf>
    <xf numFmtId="0" fontId="40" fillId="27" borderId="0">
      <alignment horizontal="left"/>
    </xf>
    <xf numFmtId="12" fontId="23" fillId="28" borderId="17">
      <alignment horizontal="left"/>
    </xf>
    <xf numFmtId="0" fontId="16" fillId="0" borderId="0"/>
    <xf numFmtId="0" fontId="16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/>
    <xf numFmtId="0" fontId="18" fillId="0" borderId="0"/>
    <xf numFmtId="4" fontId="40" fillId="25" borderId="18" applyNumberFormat="0" applyProtection="0">
      <alignment vertical="center"/>
    </xf>
    <xf numFmtId="4" fontId="43" fillId="29" borderId="18" applyNumberFormat="0" applyProtection="0">
      <alignment vertical="center"/>
    </xf>
    <xf numFmtId="4" fontId="40" fillId="29" borderId="18" applyNumberFormat="0" applyProtection="0">
      <alignment vertical="center"/>
    </xf>
    <xf numFmtId="0" fontId="40" fillId="29" borderId="18" applyNumberFormat="0" applyProtection="0">
      <alignment horizontal="left" vertical="top" indent="1"/>
    </xf>
    <xf numFmtId="4" fontId="40" fillId="30" borderId="19" applyNumberFormat="0" applyProtection="0">
      <alignment vertical="center"/>
    </xf>
    <xf numFmtId="4" fontId="14" fillId="3" borderId="18" applyNumberFormat="0" applyProtection="0">
      <alignment horizontal="right" vertical="center"/>
    </xf>
    <xf numFmtId="4" fontId="14" fillId="9" borderId="18" applyNumberFormat="0" applyProtection="0">
      <alignment horizontal="right" vertical="center"/>
    </xf>
    <xf numFmtId="4" fontId="14" fillId="17" borderId="18" applyNumberFormat="0" applyProtection="0">
      <alignment horizontal="right" vertical="center"/>
    </xf>
    <xf numFmtId="4" fontId="14" fillId="11" borderId="18" applyNumberFormat="0" applyProtection="0">
      <alignment horizontal="right" vertical="center"/>
    </xf>
    <xf numFmtId="4" fontId="14" fillId="15" borderId="18" applyNumberFormat="0" applyProtection="0">
      <alignment horizontal="right" vertical="center"/>
    </xf>
    <xf numFmtId="4" fontId="14" fillId="19" borderId="18" applyNumberFormat="0" applyProtection="0">
      <alignment horizontal="right" vertical="center"/>
    </xf>
    <xf numFmtId="4" fontId="14" fillId="18" borderId="18" applyNumberFormat="0" applyProtection="0">
      <alignment horizontal="right" vertical="center"/>
    </xf>
    <xf numFmtId="4" fontId="14" fillId="31" borderId="18" applyNumberFormat="0" applyProtection="0">
      <alignment horizontal="right" vertical="center"/>
    </xf>
    <xf numFmtId="4" fontId="14" fillId="10" borderId="18" applyNumberFormat="0" applyProtection="0">
      <alignment horizontal="right" vertical="center"/>
    </xf>
    <xf numFmtId="4" fontId="40" fillId="32" borderId="20" applyNumberFormat="0" applyProtection="0">
      <alignment horizontal="left" vertical="center" indent="1"/>
    </xf>
    <xf numFmtId="4" fontId="14" fillId="33" borderId="0" applyNumberFormat="0" applyProtection="0">
      <alignment horizontal="left" vertical="center" indent="1"/>
    </xf>
    <xf numFmtId="4" fontId="44" fillId="34" borderId="0" applyNumberFormat="0" applyProtection="0">
      <alignment horizontal="left" vertical="center" indent="1"/>
    </xf>
    <xf numFmtId="4" fontId="14" fillId="35" borderId="18" applyNumberFormat="0" applyProtection="0">
      <alignment horizontal="right" vertical="center"/>
    </xf>
    <xf numFmtId="4" fontId="45" fillId="0" borderId="0" applyNumberFormat="0" applyProtection="0">
      <alignment horizontal="left" vertical="center" indent="1"/>
    </xf>
    <xf numFmtId="4" fontId="46" fillId="0" borderId="0" applyNumberFormat="0" applyProtection="0">
      <alignment horizontal="left" vertical="center" indent="1"/>
    </xf>
    <xf numFmtId="0" fontId="1" fillId="34" borderId="18" applyNumberFormat="0" applyProtection="0">
      <alignment horizontal="left" vertical="center" indent="1"/>
    </xf>
    <xf numFmtId="0" fontId="1" fillId="34" borderId="18" applyNumberFormat="0" applyProtection="0">
      <alignment horizontal="left" vertical="top" indent="1"/>
    </xf>
    <xf numFmtId="0" fontId="1" fillId="30" borderId="18" applyNumberFormat="0" applyProtection="0">
      <alignment horizontal="left" vertical="center" indent="1"/>
    </xf>
    <xf numFmtId="0" fontId="1" fillId="30" borderId="18" applyNumberFormat="0" applyProtection="0">
      <alignment horizontal="left" vertical="top" indent="1"/>
    </xf>
    <xf numFmtId="0" fontId="1" fillId="36" borderId="18" applyNumberFormat="0" applyProtection="0">
      <alignment horizontal="left" vertical="center" indent="1"/>
    </xf>
    <xf numFmtId="0" fontId="1" fillId="36" borderId="18" applyNumberFormat="0" applyProtection="0">
      <alignment horizontal="left" vertical="top" indent="1"/>
    </xf>
    <xf numFmtId="0" fontId="1" fillId="37" borderId="18" applyNumberFormat="0" applyProtection="0">
      <alignment horizontal="left" vertical="center" indent="1"/>
    </xf>
    <xf numFmtId="0" fontId="1" fillId="37" borderId="18" applyNumberFormat="0" applyProtection="0">
      <alignment horizontal="left" vertical="top" indent="1"/>
    </xf>
    <xf numFmtId="4" fontId="14" fillId="23" borderId="18" applyNumberFormat="0" applyProtection="0">
      <alignment vertical="center"/>
    </xf>
    <xf numFmtId="4" fontId="47" fillId="23" borderId="18" applyNumberFormat="0" applyProtection="0">
      <alignment vertical="center"/>
    </xf>
    <xf numFmtId="4" fontId="14" fillId="23" borderId="18" applyNumberFormat="0" applyProtection="0">
      <alignment horizontal="left" vertical="center" indent="1"/>
    </xf>
    <xf numFmtId="0" fontId="14" fillId="23" borderId="18" applyNumberFormat="0" applyProtection="0">
      <alignment horizontal="left" vertical="top" indent="1"/>
    </xf>
    <xf numFmtId="4" fontId="14" fillId="27" borderId="21" applyNumberFormat="0" applyProtection="0">
      <alignment horizontal="right" vertical="center"/>
    </xf>
    <xf numFmtId="4" fontId="47" fillId="33" borderId="18" applyNumberFormat="0" applyProtection="0">
      <alignment horizontal="right" vertical="center"/>
    </xf>
    <xf numFmtId="4" fontId="14" fillId="35" borderId="18" applyNumberFormat="0" applyProtection="0">
      <alignment horizontal="left" vertical="center" indent="1"/>
    </xf>
    <xf numFmtId="0" fontId="14" fillId="30" borderId="18" applyNumberFormat="0" applyProtection="0">
      <alignment horizontal="center" vertical="top"/>
    </xf>
    <xf numFmtId="4" fontId="48" fillId="0" borderId="0" applyNumberFormat="0" applyProtection="0">
      <alignment horizontal="left" vertical="center"/>
    </xf>
    <xf numFmtId="4" fontId="49" fillId="38" borderId="0" applyNumberFormat="0" applyProtection="0">
      <alignment horizontal="left"/>
    </xf>
    <xf numFmtId="4" fontId="50" fillId="33" borderId="18" applyNumberFormat="0" applyProtection="0">
      <alignment horizontal="right" vertical="center"/>
    </xf>
    <xf numFmtId="37" fontId="51" fillId="39" borderId="0" applyNumberFormat="0" applyFont="0" applyBorder="0" applyAlignment="0" applyProtection="0"/>
    <xf numFmtId="177" fontId="1" fillId="0" borderId="22">
      <alignment horizontal="justify" vertical="top" wrapText="1"/>
    </xf>
    <xf numFmtId="0" fontId="52" fillId="40" borderId="23"/>
    <xf numFmtId="0" fontId="18" fillId="0" borderId="6"/>
    <xf numFmtId="38" fontId="1" fillId="0" borderId="0">
      <alignment horizontal="left" wrapText="1"/>
    </xf>
    <xf numFmtId="0" fontId="53" fillId="41" borderId="0"/>
    <xf numFmtId="0" fontId="54" fillId="0" borderId="0" applyNumberFormat="0" applyFill="0" applyBorder="0" applyAlignment="0" applyProtection="0"/>
    <xf numFmtId="0" fontId="4" fillId="0" borderId="12">
      <alignment horizontal="center" vertical="center" wrapText="1"/>
    </xf>
    <xf numFmtId="0" fontId="55" fillId="0" borderId="24" applyNumberFormat="0" applyFill="0" applyAlignment="0" applyProtection="0"/>
    <xf numFmtId="0" fontId="16" fillId="0" borderId="25"/>
    <xf numFmtId="0" fontId="32" fillId="0" borderId="26"/>
    <xf numFmtId="0" fontId="32" fillId="0" borderId="6"/>
    <xf numFmtId="178" fontId="56" fillId="0" borderId="0">
      <alignment horizontal="left"/>
    </xf>
    <xf numFmtId="0" fontId="16" fillId="0" borderId="27"/>
    <xf numFmtId="38" fontId="14" fillId="0" borderId="28" applyFill="0" applyBorder="0" applyAlignment="0" applyProtection="0">
      <protection locked="0"/>
    </xf>
    <xf numFmtId="37" fontId="2" fillId="29" borderId="0" applyNumberFormat="0" applyBorder="0" applyAlignment="0" applyProtection="0"/>
    <xf numFmtId="37" fontId="2" fillId="0" borderId="0"/>
    <xf numFmtId="37" fontId="2" fillId="0" borderId="0"/>
    <xf numFmtId="3" fontId="57" fillId="42" borderId="29" applyProtection="0"/>
    <xf numFmtId="0" fontId="58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/>
    <xf numFmtId="164" fontId="0" fillId="0" borderId="0" xfId="0" applyNumberFormat="1" applyFill="1"/>
    <xf numFmtId="0" fontId="0" fillId="0" borderId="0" xfId="0" applyFont="1" applyFill="1" applyAlignment="1">
      <alignment horizontal="left" vertical="center" wrapText="1"/>
    </xf>
    <xf numFmtId="41" fontId="2" fillId="0" borderId="0" xfId="0" applyNumberFormat="1" applyFont="1" applyFill="1" applyAlignment="1">
      <alignment vertical="center"/>
    </xf>
    <xf numFmtId="42" fontId="3" fillId="0" borderId="2" xfId="0" applyNumberFormat="1" applyFont="1" applyFill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42" fontId="2" fillId="0" borderId="0" xfId="0" applyNumberFormat="1" applyFont="1" applyFill="1" applyAlignment="1">
      <alignment horizontal="right" vertical="center"/>
    </xf>
    <xf numFmtId="41" fontId="2" fillId="0" borderId="3" xfId="0" applyNumberFormat="1" applyFont="1" applyFill="1" applyBorder="1" applyAlignment="1">
      <alignment horizontal="right" vertical="center"/>
    </xf>
    <xf numFmtId="42" fontId="2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41" fontId="2" fillId="0" borderId="0" xfId="0" applyNumberFormat="1" applyFont="1" applyFill="1" applyAlignment="1">
      <alignment horizontal="right" vertical="center"/>
    </xf>
    <xf numFmtId="10" fontId="2" fillId="0" borderId="0" xfId="0" applyNumberFormat="1" applyFont="1" applyFill="1" applyAlignment="1">
      <alignment horizontal="right" vertical="center"/>
    </xf>
    <xf numFmtId="38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165" fontId="3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42" fontId="3" fillId="0" borderId="0" xfId="0" applyNumberFormat="1" applyFont="1" applyFill="1" applyAlignment="1">
      <alignment horizontal="right" vertical="center"/>
    </xf>
    <xf numFmtId="42" fontId="2" fillId="0" borderId="0" xfId="0" applyNumberFormat="1" applyFont="1" applyFill="1" applyAlignment="1">
      <alignment horizontal="center" vertical="center"/>
    </xf>
    <xf numFmtId="0" fontId="2" fillId="0" borderId="0" xfId="0" quotePrefix="1" applyFont="1" applyFill="1" applyAlignment="1">
      <alignment horizontal="center" vertical="center" wrapText="1"/>
    </xf>
    <xf numFmtId="41" fontId="2" fillId="0" borderId="0" xfId="0" applyNumberFormat="1" applyFont="1" applyFill="1" applyAlignment="1">
      <alignment horizontal="center" vertical="center"/>
    </xf>
    <xf numFmtId="166" fontId="2" fillId="0" borderId="0" xfId="1" applyNumberFormat="1" applyFont="1" applyFill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166" fontId="3" fillId="0" borderId="0" xfId="1" applyNumberFormat="1" applyFont="1" applyFill="1" applyAlignment="1">
      <alignment horizontal="center" vertical="center"/>
    </xf>
    <xf numFmtId="42" fontId="2" fillId="0" borderId="2" xfId="0" applyNumberFormat="1" applyFont="1" applyFill="1" applyBorder="1" applyAlignment="1">
      <alignment horizontal="right" vertical="center"/>
    </xf>
    <xf numFmtId="41" fontId="2" fillId="0" borderId="2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65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</cellXfs>
  <cellStyles count="242">
    <cellStyle name="_x0013_" xfId="2"/>
    <cellStyle name="_x0013_ 2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ancel" xfId="30"/>
    <cellStyle name="Check Cell 2" xfId="31"/>
    <cellStyle name="Column total in dollars" xfId="32"/>
    <cellStyle name="Comma  - Style1" xfId="33"/>
    <cellStyle name="Comma  - Style2" xfId="34"/>
    <cellStyle name="Comma  - Style3" xfId="35"/>
    <cellStyle name="Comma  - Style4" xfId="36"/>
    <cellStyle name="Comma  - Style5" xfId="37"/>
    <cellStyle name="Comma  - Style6" xfId="38"/>
    <cellStyle name="Comma  - Style7" xfId="39"/>
    <cellStyle name="Comma  - Style8" xfId="40"/>
    <cellStyle name="Comma (0)" xfId="41"/>
    <cellStyle name="Comma 10" xfId="42"/>
    <cellStyle name="Comma 11" xfId="43"/>
    <cellStyle name="Comma 12" xfId="44"/>
    <cellStyle name="Comma 13" xfId="45"/>
    <cellStyle name="Comma 14" xfId="46"/>
    <cellStyle name="Comma 15" xfId="47"/>
    <cellStyle name="Comma 16" xfId="48"/>
    <cellStyle name="Comma 17" xfId="49"/>
    <cellStyle name="Comma 18" xfId="50"/>
    <cellStyle name="Comma 19" xfId="51"/>
    <cellStyle name="Comma 2" xfId="52"/>
    <cellStyle name="Comma 2 2" xfId="53"/>
    <cellStyle name="Comma 2 2 2" xfId="54"/>
    <cellStyle name="Comma 2 3" xfId="55"/>
    <cellStyle name="Comma 20" xfId="56"/>
    <cellStyle name="Comma 3" xfId="57"/>
    <cellStyle name="Comma 3 2" xfId="58"/>
    <cellStyle name="Comma 4" xfId="59"/>
    <cellStyle name="Comma 5" xfId="60"/>
    <cellStyle name="Comma 6" xfId="61"/>
    <cellStyle name="Comma 7" xfId="62"/>
    <cellStyle name="Comma 8" xfId="63"/>
    <cellStyle name="Comma 9" xfId="64"/>
    <cellStyle name="Comma0" xfId="65"/>
    <cellStyle name="Comma0 - Style1" xfId="66"/>
    <cellStyle name="Comma0 - Style2" xfId="67"/>
    <cellStyle name="Comma0 - Style3" xfId="68"/>
    <cellStyle name="Comma0 - Style4" xfId="69"/>
    <cellStyle name="Comma0_FY05 Property tax M-1 by jurisdiction for FY06 Q3 true up" xfId="70"/>
    <cellStyle name="Comma1 - Style1" xfId="71"/>
    <cellStyle name="Curren - Style2" xfId="72"/>
    <cellStyle name="Curren - Style3" xfId="73"/>
    <cellStyle name="Currency" xfId="1" builtinId="4"/>
    <cellStyle name="Currency 2" xfId="74"/>
    <cellStyle name="Currency 2 2" xfId="75"/>
    <cellStyle name="Currency 2 2 2" xfId="76"/>
    <cellStyle name="Currency 3" xfId="77"/>
    <cellStyle name="Currency No Comma" xfId="78"/>
    <cellStyle name="Currency(0)" xfId="79"/>
    <cellStyle name="Currency0" xfId="80"/>
    <cellStyle name="Custom - Style8" xfId="81"/>
    <cellStyle name="Data   - Style2" xfId="82"/>
    <cellStyle name="Date" xfId="83"/>
    <cellStyle name="Date - Style1" xfId="84"/>
    <cellStyle name="Date - Style3" xfId="85"/>
    <cellStyle name="Date_FY05 Property tax M-1 by jurisdiction for FY06 Q3 true up" xfId="86"/>
    <cellStyle name="Explanatory Text 2" xfId="87"/>
    <cellStyle name="Fixed" xfId="88"/>
    <cellStyle name="Fixed2 - Style2" xfId="89"/>
    <cellStyle name="General" xfId="90"/>
    <cellStyle name="Good 2" xfId="91"/>
    <cellStyle name="Grey" xfId="92"/>
    <cellStyle name="header" xfId="93"/>
    <cellStyle name="Header1" xfId="94"/>
    <cellStyle name="Header2" xfId="95"/>
    <cellStyle name="Heading 1 2" xfId="96"/>
    <cellStyle name="Heading 2 2" xfId="97"/>
    <cellStyle name="Heading 3 2" xfId="98"/>
    <cellStyle name="Heading 4 2" xfId="99"/>
    <cellStyle name="Heading1" xfId="100"/>
    <cellStyle name="Heading2" xfId="101"/>
    <cellStyle name="Hyperlink 2" xfId="102"/>
    <cellStyle name="Hyperlink 3" xfId="103"/>
    <cellStyle name="Input [yellow]" xfId="104"/>
    <cellStyle name="Input 2" xfId="105"/>
    <cellStyle name="Inst. Sections" xfId="106"/>
    <cellStyle name="Inst. Subheading" xfId="107"/>
    <cellStyle name="Labels - Style3" xfId="108"/>
    <cellStyle name="Linked Cell 2" xfId="109"/>
    <cellStyle name="MCP" xfId="110"/>
    <cellStyle name="Neutral 2" xfId="111"/>
    <cellStyle name="nONE" xfId="112"/>
    <cellStyle name="noninput" xfId="113"/>
    <cellStyle name="Normal" xfId="0" builtinId="0"/>
    <cellStyle name="Normal - Style1" xfId="114"/>
    <cellStyle name="Normal 10" xfId="115"/>
    <cellStyle name="Normal 11" xfId="116"/>
    <cellStyle name="Normal 12" xfId="117"/>
    <cellStyle name="Normal 13" xfId="118"/>
    <cellStyle name="Normal 14" xfId="119"/>
    <cellStyle name="Normal 15" xfId="120"/>
    <cellStyle name="Normal 15 2" xfId="121"/>
    <cellStyle name="Normal 16" xfId="122"/>
    <cellStyle name="Normal 17" xfId="123"/>
    <cellStyle name="Normal 18" xfId="124"/>
    <cellStyle name="Normal 19" xfId="125"/>
    <cellStyle name="Normal 2" xfId="126"/>
    <cellStyle name="Normal 2 2" xfId="127"/>
    <cellStyle name="Normal 2 3" xfId="128"/>
    <cellStyle name="Normal 2 3 2" xfId="129"/>
    <cellStyle name="Normal 2 4" xfId="130"/>
    <cellStyle name="Normal 2 5" xfId="131"/>
    <cellStyle name="Normal 20" xfId="132"/>
    <cellStyle name="Normal 21" xfId="133"/>
    <cellStyle name="Normal 22" xfId="134"/>
    <cellStyle name="Normal 23" xfId="135"/>
    <cellStyle name="Normal 24" xfId="136"/>
    <cellStyle name="Normal 3" xfId="137"/>
    <cellStyle name="Normal 3 2" xfId="138"/>
    <cellStyle name="Normal 3 2 2" xfId="139"/>
    <cellStyle name="Normal 3 3" xfId="140"/>
    <cellStyle name="Normal 4" xfId="141"/>
    <cellStyle name="Normal 4 2" xfId="142"/>
    <cellStyle name="Normal 5" xfId="143"/>
    <cellStyle name="Normal 5 2" xfId="144"/>
    <cellStyle name="Normal 6" xfId="145"/>
    <cellStyle name="Normal 6 2" xfId="146"/>
    <cellStyle name="Normal 7" xfId="147"/>
    <cellStyle name="Normal 8" xfId="148"/>
    <cellStyle name="Normal 9" xfId="149"/>
    <cellStyle name="Normal(0)" xfId="150"/>
    <cellStyle name="Note 2" xfId="151"/>
    <cellStyle name="Output 2" xfId="152"/>
    <cellStyle name="Output Amounts" xfId="153"/>
    <cellStyle name="Output Line Items" xfId="154"/>
    <cellStyle name="Password" xfId="155"/>
    <cellStyle name="Percen - Style1" xfId="156"/>
    <cellStyle name="Percen - Style2" xfId="157"/>
    <cellStyle name="Percent [2]" xfId="158"/>
    <cellStyle name="Percent 10" xfId="159"/>
    <cellStyle name="Percent 11" xfId="160"/>
    <cellStyle name="Percent 12" xfId="161"/>
    <cellStyle name="Percent 13" xfId="162"/>
    <cellStyle name="Percent 14" xfId="163"/>
    <cellStyle name="Percent 15" xfId="164"/>
    <cellStyle name="Percent 16" xfId="165"/>
    <cellStyle name="Percent 17" xfId="166"/>
    <cellStyle name="Percent 18" xfId="167"/>
    <cellStyle name="Percent 19" xfId="168"/>
    <cellStyle name="Percent 2" xfId="169"/>
    <cellStyle name="Percent 2 2" xfId="170"/>
    <cellStyle name="Percent 2 2 2" xfId="171"/>
    <cellStyle name="Percent 2 3" xfId="172"/>
    <cellStyle name="Percent 3" xfId="173"/>
    <cellStyle name="Percent 3 2" xfId="174"/>
    <cellStyle name="Percent 4" xfId="175"/>
    <cellStyle name="Percent 5" xfId="176"/>
    <cellStyle name="Percent 6" xfId="177"/>
    <cellStyle name="Percent 7" xfId="178"/>
    <cellStyle name="Percent 8" xfId="179"/>
    <cellStyle name="Percent 9" xfId="180"/>
    <cellStyle name="Percent(0)" xfId="181"/>
    <cellStyle name="Reset  - Style7" xfId="182"/>
    <cellStyle name="SAPBEXaggData" xfId="183"/>
    <cellStyle name="SAPBEXaggDataEmph" xfId="184"/>
    <cellStyle name="SAPBEXaggItem" xfId="185"/>
    <cellStyle name="SAPBEXaggItemX" xfId="186"/>
    <cellStyle name="SAPBEXchaText" xfId="187"/>
    <cellStyle name="SAPBEXexcBad7" xfId="188"/>
    <cellStyle name="SAPBEXexcBad8" xfId="189"/>
    <cellStyle name="SAPBEXexcBad9" xfId="190"/>
    <cellStyle name="SAPBEXexcCritical4" xfId="191"/>
    <cellStyle name="SAPBEXexcCritical5" xfId="192"/>
    <cellStyle name="SAPBEXexcCritical6" xfId="193"/>
    <cellStyle name="SAPBEXexcGood1" xfId="194"/>
    <cellStyle name="SAPBEXexcGood2" xfId="195"/>
    <cellStyle name="SAPBEXexcGood3" xfId="196"/>
    <cellStyle name="SAPBEXfilterDrill" xfId="197"/>
    <cellStyle name="SAPBEXfilterItem" xfId="198"/>
    <cellStyle name="SAPBEXfilterText" xfId="199"/>
    <cellStyle name="SAPBEXformats" xfId="200"/>
    <cellStyle name="SAPBEXheaderItem" xfId="201"/>
    <cellStyle name="SAPBEXheaderText" xfId="202"/>
    <cellStyle name="SAPBEXHLevel0" xfId="203"/>
    <cellStyle name="SAPBEXHLevel0X" xfId="204"/>
    <cellStyle name="SAPBEXHLevel1" xfId="205"/>
    <cellStyle name="SAPBEXHLevel1X" xfId="206"/>
    <cellStyle name="SAPBEXHLevel2" xfId="207"/>
    <cellStyle name="SAPBEXHLevel2X" xfId="208"/>
    <cellStyle name="SAPBEXHLevel3" xfId="209"/>
    <cellStyle name="SAPBEXHLevel3X" xfId="210"/>
    <cellStyle name="SAPBEXresData" xfId="211"/>
    <cellStyle name="SAPBEXresDataEmph" xfId="212"/>
    <cellStyle name="SAPBEXresItem" xfId="213"/>
    <cellStyle name="SAPBEXresItemX" xfId="214"/>
    <cellStyle name="SAPBEXstdData" xfId="215"/>
    <cellStyle name="SAPBEXstdDataEmph" xfId="216"/>
    <cellStyle name="SAPBEXstdItem" xfId="217"/>
    <cellStyle name="SAPBEXstdItemX" xfId="218"/>
    <cellStyle name="SAPBEXtitle" xfId="219"/>
    <cellStyle name="SAPBEXtitle 2" xfId="220"/>
    <cellStyle name="SAPBEXundefined" xfId="221"/>
    <cellStyle name="Shade" xfId="222"/>
    <cellStyle name="Special" xfId="223"/>
    <cellStyle name="STYL1 - Style1" xfId="224"/>
    <cellStyle name="Table  - Style6" xfId="225"/>
    <cellStyle name="Text" xfId="226"/>
    <cellStyle name="Title  - Style1" xfId="227"/>
    <cellStyle name="Title 2" xfId="228"/>
    <cellStyle name="Titles" xfId="229"/>
    <cellStyle name="Total 2" xfId="230"/>
    <cellStyle name="Total2 - Style2" xfId="231"/>
    <cellStyle name="TotCol - Style5" xfId="232"/>
    <cellStyle name="TotRow - Style4" xfId="233"/>
    <cellStyle name="TRANSMISSION RELIABILITY PORTION OF PROJECT" xfId="234"/>
    <cellStyle name="Underl - Style4" xfId="235"/>
    <cellStyle name="UNLocked" xfId="236"/>
    <cellStyle name="Unprot" xfId="237"/>
    <cellStyle name="Unprot$" xfId="238"/>
    <cellStyle name="Unprot$ 2" xfId="239"/>
    <cellStyle name="Unprotect" xfId="240"/>
    <cellStyle name="Warning Text 2" xfId="2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n%20Confidential_EBA\Brian%20S.%20Dickman_EBA\Confidential%20EBA%20Workpap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 refreshError="1"/>
      <sheetData sheetId="8" refreshError="1"/>
      <sheetData sheetId="9" refreshError="1"/>
      <sheetData sheetId="10" refreshError="1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(Exh.1) EBA Summary"/>
      <sheetName val="(Exh.2) Comm Ord Methd"/>
      <sheetName val="(Exh.3) A1 Scalar Method"/>
      <sheetName val="(Exh.4) A2 Method"/>
      <sheetName val="(Exh.5) A3 Method"/>
      <sheetName val="(6.1) UT Allocated Actual NPC"/>
      <sheetName val="(6.2) Adj Actual NPC by Cat"/>
      <sheetName val="(6.3) Adj Actual NPC"/>
      <sheetName val="(6.4) Adjustments"/>
      <sheetName val="(6.5) Actual NPC"/>
      <sheetName val="(7.1) Prorated Base NPC"/>
      <sheetName val="(7.2) Allctd Base NPC (GRC12)"/>
      <sheetName val="(7.3) Base NPC by Cat (GRC12)"/>
      <sheetName val="(7.4) Base UTGRC12 Stlmt NPC"/>
      <sheetName val="(7.5) Allctd Base NPC (GRC14)"/>
      <sheetName val="(7.6) Base NPC by Cat (GRC14)"/>
      <sheetName val="(7.7) Base UTGRC14 Stlmt NPC"/>
      <sheetName val="(8.1) Wheeling Revenues"/>
      <sheetName val="(8.2) Additional FERC Revenues"/>
      <sheetName val="(9.1) Actual Factors"/>
      <sheetName val="(9.2) Dynamic Scalar"/>
      <sheetName val="(9.3) Utah Sales"/>
    </sheetNames>
    <sheetDataSet>
      <sheetData sheetId="0">
        <row r="4">
          <cell r="C4" t="str">
            <v>Utah Energy Balancing Account Mechanism</v>
          </cell>
        </row>
        <row r="5">
          <cell r="C5" t="str">
            <v>January 1, 2014 - December 31, 2014</v>
          </cell>
        </row>
        <row r="14">
          <cell r="B14" t="str">
            <v>Exhibit 4</v>
          </cell>
          <cell r="C14" t="str">
            <v>Docket 11-035-200 Stipulation Exhibit A2 Method (Simplified Annual Allocation)</v>
          </cell>
        </row>
        <row r="19">
          <cell r="B19" t="str">
            <v>(6.1)</v>
          </cell>
        </row>
        <row r="26">
          <cell r="B26" t="str">
            <v>(7.1)</v>
          </cell>
        </row>
        <row r="35">
          <cell r="B35" t="str">
            <v>(8.1)</v>
          </cell>
        </row>
        <row r="41">
          <cell r="B41" t="str">
            <v>(9.3)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6">
          <cell r="B46">
            <v>0</v>
          </cell>
          <cell r="C46">
            <v>0</v>
          </cell>
          <cell r="D46">
            <v>0</v>
          </cell>
          <cell r="E46" t="str">
            <v>ALLOCATION</v>
          </cell>
          <cell r="F46">
            <v>0</v>
          </cell>
          <cell r="G46" t="str">
            <v>Total</v>
          </cell>
          <cell r="H46">
            <v>0</v>
          </cell>
          <cell r="I46">
            <v>41640</v>
          </cell>
          <cell r="J46">
            <v>41671</v>
          </cell>
          <cell r="K46">
            <v>41699</v>
          </cell>
          <cell r="L46">
            <v>41730</v>
          </cell>
          <cell r="M46">
            <v>41760</v>
          </cell>
          <cell r="N46">
            <v>41791</v>
          </cell>
          <cell r="O46">
            <v>41821</v>
          </cell>
          <cell r="P46">
            <v>41852</v>
          </cell>
          <cell r="Q46">
            <v>41883</v>
          </cell>
          <cell r="R46">
            <v>41913</v>
          </cell>
          <cell r="S46">
            <v>41944</v>
          </cell>
          <cell r="T46">
            <v>41974</v>
          </cell>
          <cell r="U46">
            <v>0</v>
          </cell>
        </row>
        <row r="78">
          <cell r="B78">
            <v>0</v>
          </cell>
          <cell r="C78" t="str">
            <v>ADJUSTED ACTUAL NET POWER COST</v>
          </cell>
          <cell r="D78">
            <v>0</v>
          </cell>
          <cell r="E78">
            <v>0</v>
          </cell>
          <cell r="F78">
            <v>0</v>
          </cell>
          <cell r="G78">
            <v>687782868.21647072</v>
          </cell>
          <cell r="H78">
            <v>0</v>
          </cell>
          <cell r="I78">
            <v>61252786.622170642</v>
          </cell>
          <cell r="J78">
            <v>59310707.898852557</v>
          </cell>
          <cell r="K78">
            <v>53394876.670611143</v>
          </cell>
          <cell r="L78">
            <v>49927376.763069004</v>
          </cell>
          <cell r="M78">
            <v>54289105.24863258</v>
          </cell>
          <cell r="N78">
            <v>58137462.750348881</v>
          </cell>
          <cell r="O78">
            <v>76189876.211979449</v>
          </cell>
          <cell r="P78">
            <v>65816737.303156719</v>
          </cell>
          <cell r="Q78">
            <v>57129196.588008054</v>
          </cell>
          <cell r="R78">
            <v>48690687.634379268</v>
          </cell>
          <cell r="S78">
            <v>50196933.512127191</v>
          </cell>
          <cell r="T78">
            <v>53447121.013135135</v>
          </cell>
          <cell r="U78">
            <v>0</v>
          </cell>
        </row>
      </sheetData>
      <sheetData sheetId="8"/>
      <sheetData sheetId="9"/>
      <sheetData sheetId="10"/>
      <sheetData sheetId="11"/>
      <sheetData sheetId="12"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 t="str">
            <v>Total</v>
          </cell>
          <cell r="I37">
            <v>0</v>
          </cell>
          <cell r="J37">
            <v>41640</v>
          </cell>
          <cell r="K37">
            <v>41671</v>
          </cell>
          <cell r="L37">
            <v>41699</v>
          </cell>
          <cell r="M37">
            <v>41730</v>
          </cell>
          <cell r="N37">
            <v>41760</v>
          </cell>
          <cell r="O37">
            <v>41791</v>
          </cell>
          <cell r="P37">
            <v>41821</v>
          </cell>
          <cell r="Q37">
            <v>41852</v>
          </cell>
          <cell r="R37">
            <v>41883</v>
          </cell>
          <cell r="S37">
            <v>41913</v>
          </cell>
          <cell r="T37">
            <v>41944</v>
          </cell>
          <cell r="U37">
            <v>41974</v>
          </cell>
          <cell r="V37">
            <v>0</v>
          </cell>
        </row>
        <row r="82">
          <cell r="B82">
            <v>0</v>
          </cell>
          <cell r="C82">
            <v>0</v>
          </cell>
          <cell r="D82" t="str">
            <v>Base Utah MWh</v>
          </cell>
          <cell r="E82">
            <v>0</v>
          </cell>
          <cell r="F82">
            <v>0</v>
          </cell>
          <cell r="G82">
            <v>0</v>
          </cell>
          <cell r="H82">
            <v>16030795.93307</v>
          </cell>
          <cell r="I82">
            <v>0</v>
          </cell>
          <cell r="J82">
            <v>1982626.99979</v>
          </cell>
          <cell r="K82">
            <v>1789929.9980000001</v>
          </cell>
          <cell r="L82">
            <v>1910070.0009899999</v>
          </cell>
          <cell r="M82">
            <v>1856810.0009900001</v>
          </cell>
          <cell r="N82">
            <v>1998460.00202</v>
          </cell>
          <cell r="O82">
            <v>1912132.46205</v>
          </cell>
          <cell r="P82">
            <v>2266364.4785400005</v>
          </cell>
          <cell r="Q82">
            <v>2314401.9906899994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B83">
            <v>0</v>
          </cell>
          <cell r="C83">
            <v>0</v>
          </cell>
          <cell r="D83" t="str">
            <v>Base Utah NPC</v>
          </cell>
          <cell r="E83">
            <v>0</v>
          </cell>
          <cell r="F83">
            <v>0</v>
          </cell>
          <cell r="G83">
            <v>0</v>
          </cell>
          <cell r="H83">
            <v>430060090.32822371</v>
          </cell>
          <cell r="I83">
            <v>0</v>
          </cell>
          <cell r="J83">
            <v>52808576.86786487</v>
          </cell>
          <cell r="K83">
            <v>47751766.215919703</v>
          </cell>
          <cell r="L83">
            <v>51717005.50693883</v>
          </cell>
          <cell r="M83">
            <v>49432306.181200609</v>
          </cell>
          <cell r="N83">
            <v>51962691.99899593</v>
          </cell>
          <cell r="O83">
            <v>53272422.259827644</v>
          </cell>
          <cell r="P83">
            <v>60959067.642701879</v>
          </cell>
          <cell r="Q83">
            <v>62156253.654774278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</sheetData>
      <sheetData sheetId="13"/>
      <sheetData sheetId="14"/>
      <sheetData sheetId="15">
        <row r="7">
          <cell r="F7">
            <v>41061</v>
          </cell>
          <cell r="G7">
            <v>41091</v>
          </cell>
          <cell r="H7">
            <v>41122</v>
          </cell>
          <cell r="I7">
            <v>41153</v>
          </cell>
          <cell r="J7">
            <v>41183</v>
          </cell>
          <cell r="K7">
            <v>41214</v>
          </cell>
          <cell r="L7">
            <v>41244</v>
          </cell>
          <cell r="M7">
            <v>41275</v>
          </cell>
          <cell r="N7">
            <v>41306</v>
          </cell>
          <cell r="O7">
            <v>41334</v>
          </cell>
          <cell r="P7">
            <v>41365</v>
          </cell>
          <cell r="Q7">
            <v>41395</v>
          </cell>
        </row>
      </sheetData>
      <sheetData sheetId="16"/>
      <sheetData sheetId="17"/>
      <sheetData sheetId="18"/>
      <sheetData sheetId="19">
        <row r="10">
          <cell r="B10">
            <v>0</v>
          </cell>
          <cell r="C10" t="str">
            <v>FERC</v>
          </cell>
          <cell r="D10" t="str">
            <v>Firm / Non-Firm</v>
          </cell>
          <cell r="E10" t="str">
            <v>SAP</v>
          </cell>
          <cell r="F10" t="str">
            <v>Description</v>
          </cell>
          <cell r="G10">
            <v>41640</v>
          </cell>
          <cell r="H10">
            <v>41671</v>
          </cell>
          <cell r="I10">
            <v>41699</v>
          </cell>
          <cell r="J10">
            <v>41730</v>
          </cell>
          <cell r="K10">
            <v>41760</v>
          </cell>
          <cell r="L10">
            <v>41791</v>
          </cell>
          <cell r="M10">
            <v>41821</v>
          </cell>
          <cell r="N10">
            <v>41852</v>
          </cell>
          <cell r="O10">
            <v>41883</v>
          </cell>
          <cell r="P10">
            <v>41913</v>
          </cell>
          <cell r="Q10">
            <v>41944</v>
          </cell>
          <cell r="R10">
            <v>41974</v>
          </cell>
          <cell r="S10">
            <v>0</v>
          </cell>
          <cell r="T10" t="str">
            <v>Jan - Aug</v>
          </cell>
          <cell r="U10">
            <v>0</v>
          </cell>
          <cell r="V10" t="str">
            <v>Total</v>
          </cell>
          <cell r="W10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>Utah Allocated Actual Wheeling Revenues</v>
          </cell>
          <cell r="G50">
            <v>-2954345.4884271878</v>
          </cell>
          <cell r="H50">
            <v>-2832047.1535681728</v>
          </cell>
          <cell r="I50">
            <v>-3033267.1154222852</v>
          </cell>
          <cell r="J50">
            <v>-3029880.7875786796</v>
          </cell>
          <cell r="K50">
            <v>-2751838.3693462941</v>
          </cell>
          <cell r="L50">
            <v>-4121278.7679616204</v>
          </cell>
          <cell r="M50">
            <v>-3790580.1578094992</v>
          </cell>
          <cell r="N50">
            <v>-3309897.7822045311</v>
          </cell>
          <cell r="O50">
            <v>-3302317.6999945384</v>
          </cell>
          <cell r="P50">
            <v>-3384382.5066567864</v>
          </cell>
          <cell r="Q50">
            <v>-2915609.4551244397</v>
          </cell>
          <cell r="R50">
            <v>-2219657.9215643238</v>
          </cell>
          <cell r="S50">
            <v>0</v>
          </cell>
          <cell r="T50">
            <v>-25823135.622318272</v>
          </cell>
          <cell r="U50">
            <v>0</v>
          </cell>
          <cell r="V50">
            <v>-37645103.205658361</v>
          </cell>
          <cell r="W50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>Total Wheeling Revenue in Rates UT Allocated</v>
          </cell>
          <cell r="G64">
            <v>-2684824.28561325</v>
          </cell>
          <cell r="H64">
            <v>-2684824.28561325</v>
          </cell>
          <cell r="I64">
            <v>-2684824.28561325</v>
          </cell>
          <cell r="J64">
            <v>-2684824.28561325</v>
          </cell>
          <cell r="K64">
            <v>-2684824.28561325</v>
          </cell>
          <cell r="L64">
            <v>-2684824.28561325</v>
          </cell>
          <cell r="M64">
            <v>-2684824.28561325</v>
          </cell>
          <cell r="N64">
            <v>-2684824.28561325</v>
          </cell>
          <cell r="O64">
            <v>-3422346.376176998</v>
          </cell>
          <cell r="P64">
            <v>-3422346.376176998</v>
          </cell>
          <cell r="Q64">
            <v>-3422346.376176998</v>
          </cell>
          <cell r="R64">
            <v>-3422346.376176998</v>
          </cell>
          <cell r="S64">
            <v>0</v>
          </cell>
          <cell r="T64">
            <v>-21478594.284906</v>
          </cell>
          <cell r="U64">
            <v>0</v>
          </cell>
          <cell r="V64">
            <v>-35167979.789613992</v>
          </cell>
          <cell r="W64">
            <v>0</v>
          </cell>
        </row>
      </sheetData>
      <sheetData sheetId="20">
        <row r="23">
          <cell r="J23">
            <v>-1204554</v>
          </cell>
        </row>
      </sheetData>
      <sheetData sheetId="21"/>
      <sheetData sheetId="22"/>
      <sheetData sheetId="23">
        <row r="9">
          <cell r="B9">
            <v>0</v>
          </cell>
          <cell r="C9">
            <v>0</v>
          </cell>
          <cell r="D9">
            <v>0</v>
          </cell>
          <cell r="E9">
            <v>41640</v>
          </cell>
          <cell r="F9">
            <v>41671</v>
          </cell>
          <cell r="G9">
            <v>41699</v>
          </cell>
          <cell r="H9">
            <v>41730</v>
          </cell>
          <cell r="I9">
            <v>41760</v>
          </cell>
          <cell r="J9">
            <v>41791</v>
          </cell>
          <cell r="K9">
            <v>41821</v>
          </cell>
          <cell r="L9">
            <v>41852</v>
          </cell>
          <cell r="M9">
            <v>41883</v>
          </cell>
          <cell r="N9">
            <v>41913</v>
          </cell>
          <cell r="O9">
            <v>41944</v>
          </cell>
          <cell r="P9">
            <v>41974</v>
          </cell>
          <cell r="Q9">
            <v>0</v>
          </cell>
          <cell r="R9" t="str">
            <v>Total</v>
          </cell>
          <cell r="S9">
            <v>0</v>
          </cell>
        </row>
        <row r="15">
          <cell r="B15">
            <v>0</v>
          </cell>
          <cell r="C15" t="str">
            <v>Total Utah Retail Sales</v>
          </cell>
          <cell r="D15">
            <v>0</v>
          </cell>
          <cell r="E15">
            <v>2080024.8839999998</v>
          </cell>
          <cell r="F15">
            <v>1778181.71</v>
          </cell>
          <cell r="G15">
            <v>1895016.52</v>
          </cell>
          <cell r="H15">
            <v>1848369.277</v>
          </cell>
          <cell r="I15">
            <v>1934205.9620000001</v>
          </cell>
          <cell r="J15">
            <v>2091697.8729999997</v>
          </cell>
          <cell r="K15">
            <v>2486321.6829999997</v>
          </cell>
          <cell r="L15">
            <v>2162802.41</v>
          </cell>
          <cell r="M15">
            <v>2029940.8599999999</v>
          </cell>
          <cell r="N15">
            <v>1829115.085</v>
          </cell>
          <cell r="O15">
            <v>1899050.0819999999</v>
          </cell>
          <cell r="P15">
            <v>2054334.5380000002</v>
          </cell>
          <cell r="Q15">
            <v>0</v>
          </cell>
          <cell r="R15">
            <v>24089060.884</v>
          </cell>
          <cell r="S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0"/>
  <sheetViews>
    <sheetView showGridLines="0" tabSelected="1" view="pageBreakPreview" zoomScaleNormal="80" zoomScaleSheetLayoutView="100" workbookViewId="0">
      <selection activeCell="V4" sqref="V4"/>
    </sheetView>
  </sheetViews>
  <sheetFormatPr defaultColWidth="9.140625" defaultRowHeight="15.75" customHeight="1"/>
  <cols>
    <col min="1" max="1" width="5.5703125" style="5" customWidth="1"/>
    <col min="2" max="2" width="35.28515625" style="4" customWidth="1"/>
    <col min="3" max="3" width="2.28515625" style="1" customWidth="1"/>
    <col min="4" max="4" width="25.140625" style="3" customWidth="1"/>
    <col min="5" max="5" width="2.28515625" style="1" customWidth="1"/>
    <col min="6" max="6" width="13.42578125" style="1" bestFit="1" customWidth="1"/>
    <col min="7" max="12" width="14.7109375" style="1" bestFit="1" customWidth="1"/>
    <col min="13" max="13" width="13.85546875" style="1" bestFit="1" customWidth="1"/>
    <col min="14" max="14" width="9.7109375" style="1" bestFit="1" customWidth="1"/>
    <col min="15" max="15" width="9.42578125" style="1" bestFit="1" customWidth="1"/>
    <col min="16" max="17" width="9.7109375" style="1" bestFit="1" customWidth="1"/>
    <col min="18" max="18" width="2.28515625" style="1" customWidth="1"/>
    <col min="19" max="19" width="17.85546875" style="1" bestFit="1" customWidth="1"/>
    <col min="20" max="20" width="2.28515625" style="1" customWidth="1"/>
    <col min="21" max="21" width="20.28515625" style="2" customWidth="1"/>
    <col min="22" max="23" width="9.7109375" style="1" customWidth="1"/>
    <col min="24" max="16384" width="9.140625" style="1"/>
  </cols>
  <sheetData>
    <row r="1" spans="1:21" s="7" customFormat="1" ht="15.75" customHeight="1">
      <c r="A1" s="60" t="str">
        <f>+'[4]Workpaper Index'!C4</f>
        <v>Utah Energy Balancing Account Mechanism</v>
      </c>
      <c r="B1" s="12"/>
      <c r="D1" s="14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59"/>
    </row>
    <row r="2" spans="1:21" s="7" customFormat="1" ht="15.75" customHeight="1">
      <c r="A2" s="60" t="str">
        <f>+'[4]Workpaper Index'!C5</f>
        <v>January 1, 2014 - December 31, 2014</v>
      </c>
      <c r="B2" s="12"/>
      <c r="D2" s="14"/>
      <c r="U2" s="59"/>
    </row>
    <row r="3" spans="1:21" s="7" customFormat="1" ht="15.75" customHeight="1">
      <c r="A3" s="60" t="str">
        <f>+'[4]Workpaper Index'!B14&amp;" - "&amp;'[4]Workpaper Index'!C14</f>
        <v>Exhibit 4 - Docket 11-035-200 Stipulation Exhibit A2 Method (Simplified Annual Allocation)</v>
      </c>
      <c r="B3" s="12"/>
      <c r="D3" s="14"/>
      <c r="U3" s="59"/>
    </row>
    <row r="4" spans="1:21" ht="15.75" customHeight="1"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"/>
    </row>
    <row r="5" spans="1:21" ht="15.75" customHeight="1">
      <c r="A5" s="1"/>
      <c r="B5" s="58"/>
      <c r="R5" s="7"/>
    </row>
    <row r="6" spans="1:21" ht="25.5">
      <c r="A6" s="57" t="s">
        <v>28</v>
      </c>
      <c r="B6" s="56"/>
      <c r="C6" s="7"/>
      <c r="D6" s="55" t="s">
        <v>27</v>
      </c>
      <c r="E6" s="7"/>
      <c r="F6" s="54">
        <v>41640</v>
      </c>
      <c r="G6" s="54">
        <f t="shared" ref="G6:Q6" si="0">EDATE(F6,1)</f>
        <v>41671</v>
      </c>
      <c r="H6" s="54">
        <f t="shared" si="0"/>
        <v>41699</v>
      </c>
      <c r="I6" s="54">
        <f t="shared" si="0"/>
        <v>41730</v>
      </c>
      <c r="J6" s="54">
        <f t="shared" si="0"/>
        <v>41760</v>
      </c>
      <c r="K6" s="54">
        <f t="shared" si="0"/>
        <v>41791</v>
      </c>
      <c r="L6" s="54">
        <f t="shared" si="0"/>
        <v>41821</v>
      </c>
      <c r="M6" s="54">
        <f t="shared" si="0"/>
        <v>41852</v>
      </c>
      <c r="N6" s="54">
        <f t="shared" si="0"/>
        <v>41883</v>
      </c>
      <c r="O6" s="54">
        <f t="shared" si="0"/>
        <v>41913</v>
      </c>
      <c r="P6" s="54">
        <f t="shared" si="0"/>
        <v>41944</v>
      </c>
      <c r="Q6" s="54">
        <f t="shared" si="0"/>
        <v>41974</v>
      </c>
      <c r="R6" s="7"/>
      <c r="S6" s="54" t="s">
        <v>21</v>
      </c>
      <c r="T6" s="53"/>
    </row>
    <row r="7" spans="1:21" ht="15.75" customHeight="1">
      <c r="A7" s="52"/>
      <c r="B7" s="15"/>
      <c r="C7" s="7"/>
      <c r="D7" s="21"/>
      <c r="E7" s="7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7"/>
      <c r="S7" s="51"/>
      <c r="T7" s="35"/>
      <c r="U7" s="6"/>
    </row>
    <row r="8" spans="1:21" ht="15.75" customHeight="1">
      <c r="A8" s="13" t="s">
        <v>26</v>
      </c>
      <c r="B8" s="12"/>
      <c r="C8" s="7"/>
      <c r="D8" s="21"/>
      <c r="E8" s="7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7"/>
      <c r="S8" s="35"/>
      <c r="T8" s="35"/>
      <c r="U8" s="6"/>
    </row>
    <row r="9" spans="1:21" ht="15.75" customHeight="1">
      <c r="A9" s="16"/>
      <c r="B9" s="15"/>
      <c r="C9" s="13"/>
      <c r="E9" s="13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7"/>
      <c r="S9" s="36"/>
      <c r="T9" s="35"/>
      <c r="U9" s="6"/>
    </row>
    <row r="10" spans="1:21" ht="15.75" customHeight="1">
      <c r="A10" s="16">
        <f>+MAX($A$1:A9)+1</f>
        <v>1</v>
      </c>
      <c r="B10" s="21" t="s">
        <v>23</v>
      </c>
      <c r="D10" s="39" t="str">
        <f>+'[4]Workpaper Index'!B19</f>
        <v>(6.1)</v>
      </c>
      <c r="F10" s="38">
        <f>+INDEX('[4](6.1) UT Allocated Actual NPC'!$78:$78,1,MATCH(F$6,'[4](6.1) UT Allocated Actual NPC'!$46:$46,0))</f>
        <v>61252786.622170642</v>
      </c>
      <c r="G10" s="38">
        <f>+INDEX('[4](6.1) UT Allocated Actual NPC'!$78:$78,1,MATCH(G$6,'[4](6.1) UT Allocated Actual NPC'!$46:$46,0))</f>
        <v>59310707.898852557</v>
      </c>
      <c r="H10" s="38">
        <f>+INDEX('[4](6.1) UT Allocated Actual NPC'!$78:$78,1,MATCH(H$6,'[4](6.1) UT Allocated Actual NPC'!$46:$46,0))</f>
        <v>53394876.670611143</v>
      </c>
      <c r="I10" s="38">
        <f>+INDEX('[4](6.1) UT Allocated Actual NPC'!$78:$78,1,MATCH(I$6,'[4](6.1) UT Allocated Actual NPC'!$46:$46,0))</f>
        <v>49927376.763069004</v>
      </c>
      <c r="J10" s="38">
        <f>+INDEX('[4](6.1) UT Allocated Actual NPC'!$78:$78,1,MATCH(J$6,'[4](6.1) UT Allocated Actual NPC'!$46:$46,0))</f>
        <v>54289105.24863258</v>
      </c>
      <c r="K10" s="38">
        <f>+INDEX('[4](6.1) UT Allocated Actual NPC'!$78:$78,1,MATCH(K$6,'[4](6.1) UT Allocated Actual NPC'!$46:$46,0))</f>
        <v>58137462.750348881</v>
      </c>
      <c r="L10" s="38">
        <f>+INDEX('[4](6.1) UT Allocated Actual NPC'!$78:$78,1,MATCH(L$6,'[4](6.1) UT Allocated Actual NPC'!$46:$46,0))</f>
        <v>76189876.211979449</v>
      </c>
      <c r="M10" s="38">
        <f>+INDEX('[4](6.1) UT Allocated Actual NPC'!$78:$78,1,MATCH(M$6,'[4](6.1) UT Allocated Actual NPC'!$46:$46,0))</f>
        <v>65816737.303156719</v>
      </c>
      <c r="N10" s="40"/>
      <c r="O10" s="40"/>
      <c r="P10" s="40"/>
      <c r="Q10" s="40"/>
      <c r="R10" s="7"/>
      <c r="S10" s="26">
        <f>+SUM(F10:Q10)</f>
        <v>478318929.46882099</v>
      </c>
      <c r="T10" s="35"/>
      <c r="U10" s="6"/>
    </row>
    <row r="11" spans="1:21" ht="15.75" customHeight="1">
      <c r="A11" s="16">
        <f>+MAX($A$1:A10)+1</f>
        <v>2</v>
      </c>
      <c r="B11" s="21" t="s">
        <v>22</v>
      </c>
      <c r="D11" s="39" t="str">
        <f>+'[4]Workpaper Index'!B35</f>
        <v>(8.1)</v>
      </c>
      <c r="F11" s="38">
        <f>+INDEX('[4](8.1) Wheeling Revenues'!$50:$50,1,MATCH(F$6,'[4](8.1) Wheeling Revenues'!$10:$10,0))</f>
        <v>-2954345.4884271878</v>
      </c>
      <c r="G11" s="38">
        <f>+INDEX('[4](8.1) Wheeling Revenues'!$50:$50,1,MATCH(G$6,'[4](8.1) Wheeling Revenues'!$10:$10,0))</f>
        <v>-2832047.1535681728</v>
      </c>
      <c r="H11" s="38">
        <f>+INDEX('[4](8.1) Wheeling Revenues'!$50:$50,1,MATCH(H$6,'[4](8.1) Wheeling Revenues'!$10:$10,0))</f>
        <v>-3033267.1154222852</v>
      </c>
      <c r="I11" s="38">
        <f>+INDEX('[4](8.1) Wheeling Revenues'!$50:$50,1,MATCH(I$6,'[4](8.1) Wheeling Revenues'!$10:$10,0))</f>
        <v>-3029880.7875786796</v>
      </c>
      <c r="J11" s="38">
        <f>+INDEX('[4](8.1) Wheeling Revenues'!$50:$50,1,MATCH(J$6,'[4](8.1) Wheeling Revenues'!$10:$10,0))</f>
        <v>-2751838.3693462941</v>
      </c>
      <c r="K11" s="38">
        <f>+INDEX('[4](8.1) Wheeling Revenues'!$50:$50,1,MATCH(K$6,'[4](8.1) Wheeling Revenues'!$10:$10,0))</f>
        <v>-4121278.7679616204</v>
      </c>
      <c r="L11" s="38">
        <f>+INDEX('[4](8.1) Wheeling Revenues'!$50:$50,1,MATCH(L$6,'[4](8.1) Wheeling Revenues'!$10:$10,0))</f>
        <v>-3790580.1578094992</v>
      </c>
      <c r="M11" s="38">
        <f>+INDEX('[4](8.1) Wheeling Revenues'!$50:$50,1,MATCH(M$6,'[4](8.1) Wheeling Revenues'!$10:$10,0))</f>
        <v>-3309897.7822045311</v>
      </c>
      <c r="N11" s="40"/>
      <c r="O11" s="40"/>
      <c r="P11" s="40"/>
      <c r="Q11" s="40"/>
      <c r="R11" s="7"/>
      <c r="S11" s="26">
        <f>+SUM(F11:Q11)</f>
        <v>-25823135.622318272</v>
      </c>
      <c r="T11" s="35"/>
      <c r="U11" s="6"/>
    </row>
    <row r="12" spans="1:21" ht="15.75" customHeight="1">
      <c r="A12" s="16">
        <f>+MAX($A$1:A11)+1</f>
        <v>3</v>
      </c>
      <c r="B12" s="21" t="s">
        <v>21</v>
      </c>
      <c r="D12" s="3" t="str">
        <f>"∑ Lines "&amp;$A$10&amp;":"&amp;$A$11&amp;""</f>
        <v>∑ Lines 1:2</v>
      </c>
      <c r="F12" s="44">
        <f t="shared" ref="F12:M12" si="1">+SUM(F10:F11)</f>
        <v>58298441.133743457</v>
      </c>
      <c r="G12" s="44">
        <f t="shared" si="1"/>
        <v>56478660.745284386</v>
      </c>
      <c r="H12" s="44">
        <f t="shared" si="1"/>
        <v>50361609.555188857</v>
      </c>
      <c r="I12" s="44">
        <f t="shared" si="1"/>
        <v>46897495.975490324</v>
      </c>
      <c r="J12" s="44">
        <f t="shared" si="1"/>
        <v>51537266.879286289</v>
      </c>
      <c r="K12" s="44">
        <f t="shared" si="1"/>
        <v>54016183.98238726</v>
      </c>
      <c r="L12" s="44">
        <f t="shared" si="1"/>
        <v>72399296.054169953</v>
      </c>
      <c r="M12" s="44">
        <f t="shared" si="1"/>
        <v>62506839.520952187</v>
      </c>
      <c r="N12" s="45"/>
      <c r="O12" s="45"/>
      <c r="P12" s="45"/>
      <c r="Q12" s="45"/>
      <c r="R12" s="7"/>
      <c r="S12" s="44">
        <f>+SUM(F12:Q12)</f>
        <v>452495793.84650272</v>
      </c>
      <c r="T12" s="35"/>
      <c r="U12" s="6"/>
    </row>
    <row r="13" spans="1:21" ht="15.75" customHeight="1">
      <c r="A13" s="16"/>
      <c r="B13" s="21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7"/>
      <c r="S13" s="40"/>
      <c r="T13" s="35"/>
      <c r="U13" s="6"/>
    </row>
    <row r="14" spans="1:21" ht="15.75" customHeight="1">
      <c r="A14" s="16">
        <f>+MAX($A$1:A13)+1</f>
        <v>4</v>
      </c>
      <c r="B14" s="21" t="s">
        <v>20</v>
      </c>
      <c r="D14" s="39" t="str">
        <f>+'[4]Workpaper Index'!B41</f>
        <v>(9.3)</v>
      </c>
      <c r="F14" s="40">
        <f>+INDEX('[4](9.3) Utah Sales'!15:15,MATCH(F6,'[4](9.3) Utah Sales'!9:9,0))</f>
        <v>2080024.8839999998</v>
      </c>
      <c r="G14" s="40">
        <f>+INDEX('[4](9.3) Utah Sales'!15:15,MATCH(G6,'[4](9.3) Utah Sales'!9:9,0))</f>
        <v>1778181.71</v>
      </c>
      <c r="H14" s="40">
        <f>+INDEX('[4](9.3) Utah Sales'!15:15,MATCH(H6,'[4](9.3) Utah Sales'!9:9,0))</f>
        <v>1895016.52</v>
      </c>
      <c r="I14" s="40">
        <f>+INDEX('[4](9.3) Utah Sales'!15:15,MATCH(I6,'[4](9.3) Utah Sales'!9:9,0))</f>
        <v>1848369.277</v>
      </c>
      <c r="J14" s="40">
        <f>+INDEX('[4](9.3) Utah Sales'!15:15,MATCH(J6,'[4](9.3) Utah Sales'!9:9,0))</f>
        <v>1934205.9620000001</v>
      </c>
      <c r="K14" s="40">
        <f>+INDEX('[4](9.3) Utah Sales'!15:15,MATCH(K6,'[4](9.3) Utah Sales'!9:9,0))</f>
        <v>2091697.8729999997</v>
      </c>
      <c r="L14" s="40">
        <f>+INDEX('[4](9.3) Utah Sales'!15:15,MATCH(L6,'[4](9.3) Utah Sales'!9:9,0))</f>
        <v>2486321.6829999997</v>
      </c>
      <c r="M14" s="40">
        <f>+INDEX('[4](9.3) Utah Sales'!15:15,MATCH(M6,'[4](9.3) Utah Sales'!9:9,0))</f>
        <v>2162802.41</v>
      </c>
      <c r="N14" s="40"/>
      <c r="O14" s="40"/>
      <c r="P14" s="40"/>
      <c r="Q14" s="40"/>
      <c r="R14" s="7"/>
      <c r="S14" s="40">
        <f>+SUM(F14:Q14)</f>
        <v>16276620.319</v>
      </c>
      <c r="T14" s="35"/>
      <c r="U14" s="6"/>
    </row>
    <row r="15" spans="1:21" ht="15.75" customHeight="1">
      <c r="A15" s="16"/>
      <c r="B15" s="21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7"/>
      <c r="S15" s="36"/>
      <c r="T15" s="35"/>
      <c r="U15" s="6"/>
    </row>
    <row r="16" spans="1:21" ht="15.75" customHeight="1">
      <c r="A16" s="16">
        <f>+MAX($A$1:A15)+1</f>
        <v>5</v>
      </c>
      <c r="B16" s="21" t="s">
        <v>25</v>
      </c>
      <c r="D16" s="3" t="str">
        <f>"Line "&amp;$A$12&amp;" / Line "&amp;$A$14&amp;""</f>
        <v>Line 3 / Line 4</v>
      </c>
      <c r="F16" s="43">
        <f t="shared" ref="F16:M16" si="2">+F12/F14</f>
        <v>28.027761389869728</v>
      </c>
      <c r="G16" s="43">
        <f t="shared" si="2"/>
        <v>31.762029958841712</v>
      </c>
      <c r="H16" s="43">
        <f t="shared" si="2"/>
        <v>26.575815579269385</v>
      </c>
      <c r="I16" s="43">
        <f t="shared" si="2"/>
        <v>25.37236284927188</v>
      </c>
      <c r="J16" s="43">
        <f t="shared" si="2"/>
        <v>26.645180447068796</v>
      </c>
      <c r="K16" s="43">
        <f t="shared" si="2"/>
        <v>25.824085150937698</v>
      </c>
      <c r="L16" s="43">
        <f t="shared" si="2"/>
        <v>29.119038195738554</v>
      </c>
      <c r="M16" s="43">
        <f t="shared" si="2"/>
        <v>28.900855312507343</v>
      </c>
      <c r="N16" s="43"/>
      <c r="O16" s="43"/>
      <c r="P16" s="43"/>
      <c r="Q16" s="43"/>
      <c r="R16" s="7"/>
      <c r="S16" s="43">
        <f>+S12/S14</f>
        <v>27.800353204669644</v>
      </c>
      <c r="T16" s="35"/>
      <c r="U16" s="6"/>
    </row>
    <row r="17" spans="1:21" ht="15.75" customHeight="1">
      <c r="A17" s="16"/>
      <c r="R17" s="7"/>
      <c r="T17" s="35"/>
      <c r="U17" s="6"/>
    </row>
    <row r="18" spans="1:21" ht="15.75" customHeight="1">
      <c r="A18" s="50" t="s">
        <v>24</v>
      </c>
      <c r="B18" s="49"/>
      <c r="C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7"/>
      <c r="S18" s="48"/>
      <c r="T18" s="35"/>
      <c r="U18" s="6"/>
    </row>
    <row r="19" spans="1:21" ht="15.75" customHeight="1">
      <c r="A19" s="50"/>
      <c r="B19" s="49"/>
      <c r="C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7"/>
      <c r="S19" s="48"/>
      <c r="T19" s="35"/>
      <c r="U19" s="6"/>
    </row>
    <row r="20" spans="1:21" ht="15.75" customHeight="1">
      <c r="A20" s="16">
        <f>+MAX($A$1:A19)+1</f>
        <v>6</v>
      </c>
      <c r="B20" s="21" t="s">
        <v>23</v>
      </c>
      <c r="C20" s="13"/>
      <c r="D20" s="39" t="str">
        <f>+'[4]Workpaper Index'!B26</f>
        <v>(7.1)</v>
      </c>
      <c r="E20" s="13"/>
      <c r="F20" s="38">
        <f>+INDEX('[4](7.1) Prorated Base NPC'!$83:$83,1,MATCH(F$6,'[4](7.1) Prorated Base NPC'!$37:$37,0))</f>
        <v>52808576.86786487</v>
      </c>
      <c r="G20" s="38">
        <f>+INDEX('[4](7.1) Prorated Base NPC'!$83:$83,1,MATCH(G$6,'[4](7.1) Prorated Base NPC'!$37:$37,0))</f>
        <v>47751766.215919703</v>
      </c>
      <c r="H20" s="38">
        <f>+INDEX('[4](7.1) Prorated Base NPC'!$83:$83,1,MATCH(H$6,'[4](7.1) Prorated Base NPC'!$37:$37,0))</f>
        <v>51717005.50693883</v>
      </c>
      <c r="I20" s="38">
        <f>+INDEX('[4](7.1) Prorated Base NPC'!$83:$83,1,MATCH(I$6,'[4](7.1) Prorated Base NPC'!$37:$37,0))</f>
        <v>49432306.181200609</v>
      </c>
      <c r="J20" s="38">
        <f>+INDEX('[4](7.1) Prorated Base NPC'!$83:$83,1,MATCH(J$6,'[4](7.1) Prorated Base NPC'!$37:$37,0))</f>
        <v>51962691.99899593</v>
      </c>
      <c r="K20" s="38">
        <f>+INDEX('[4](7.1) Prorated Base NPC'!$83:$83,1,MATCH(K$6,'[4](7.1) Prorated Base NPC'!$37:$37,0))</f>
        <v>53272422.259827644</v>
      </c>
      <c r="L20" s="38">
        <f>+INDEX('[4](7.1) Prorated Base NPC'!$83:$83,1,MATCH(L$6,'[4](7.1) Prorated Base NPC'!$37:$37,0))</f>
        <v>60959067.642701879</v>
      </c>
      <c r="M20" s="38">
        <f>+INDEX('[4](7.1) Prorated Base NPC'!$83:$83,1,MATCH(M$6,'[4](7.1) Prorated Base NPC'!$37:$37,0))</f>
        <v>62156253.654774278</v>
      </c>
      <c r="N20" s="40"/>
      <c r="O20" s="40"/>
      <c r="P20" s="40"/>
      <c r="Q20" s="40"/>
      <c r="R20" s="7"/>
      <c r="S20" s="26">
        <f>+SUM(F20:Q20)</f>
        <v>430060090.32822371</v>
      </c>
      <c r="T20" s="35"/>
      <c r="U20" s="47"/>
    </row>
    <row r="21" spans="1:21" ht="15.75" customHeight="1">
      <c r="A21" s="16">
        <f>+MAX($A$1:A20)+1</f>
        <v>7</v>
      </c>
      <c r="B21" s="21" t="s">
        <v>22</v>
      </c>
      <c r="C21" s="13"/>
      <c r="D21" s="39" t="str">
        <f>+'[4]Workpaper Index'!B35</f>
        <v>(8.1)</v>
      </c>
      <c r="E21" s="13"/>
      <c r="F21" s="38">
        <f>+INDEX('[4](8.1) Wheeling Revenues'!$64:$64,MATCH(F$6,'[4](8.1) Wheeling Revenues'!$10:$10,0))</f>
        <v>-2684824.28561325</v>
      </c>
      <c r="G21" s="38">
        <f>+INDEX('[4](8.1) Wheeling Revenues'!$64:$64,MATCH(G$6,'[4](8.1) Wheeling Revenues'!$10:$10,0))</f>
        <v>-2684824.28561325</v>
      </c>
      <c r="H21" s="38">
        <f>+INDEX('[4](8.1) Wheeling Revenues'!$64:$64,MATCH(H$6,'[4](8.1) Wheeling Revenues'!$10:$10,0))</f>
        <v>-2684824.28561325</v>
      </c>
      <c r="I21" s="38">
        <f>+INDEX('[4](8.1) Wheeling Revenues'!$64:$64,MATCH(I$6,'[4](8.1) Wheeling Revenues'!$10:$10,0))</f>
        <v>-2684824.28561325</v>
      </c>
      <c r="J21" s="38">
        <f>+INDEX('[4](8.1) Wheeling Revenues'!$64:$64,MATCH(J$6,'[4](8.1) Wheeling Revenues'!$10:$10,0))</f>
        <v>-2684824.28561325</v>
      </c>
      <c r="K21" s="38">
        <f>+INDEX('[4](8.1) Wheeling Revenues'!$64:$64,MATCH(K$6,'[4](8.1) Wheeling Revenues'!$10:$10,0))</f>
        <v>-2684824.28561325</v>
      </c>
      <c r="L21" s="38">
        <f>+INDEX('[4](8.1) Wheeling Revenues'!$64:$64,MATCH(L$6,'[4](8.1) Wheeling Revenues'!$10:$10,0))</f>
        <v>-2684824.28561325</v>
      </c>
      <c r="M21" s="38">
        <f>+INDEX('[4](8.1) Wheeling Revenues'!$64:$64,MATCH(M$6,'[4](8.1) Wheeling Revenues'!$10:$10,0))</f>
        <v>-2684824.28561325</v>
      </c>
      <c r="N21" s="40"/>
      <c r="O21" s="40"/>
      <c r="P21" s="40"/>
      <c r="Q21" s="40"/>
      <c r="R21" s="7"/>
      <c r="S21" s="26">
        <f>+SUM(F21:Q21)</f>
        <v>-21478594.284906</v>
      </c>
      <c r="T21" s="46"/>
      <c r="U21" s="6"/>
    </row>
    <row r="22" spans="1:21" ht="15.75" customHeight="1">
      <c r="A22" s="16">
        <f>+MAX($A$1:A21)+1</f>
        <v>8</v>
      </c>
      <c r="B22" s="21" t="s">
        <v>21</v>
      </c>
      <c r="C22" s="13"/>
      <c r="D22" s="3" t="str">
        <f>"∑ Lines "&amp;$A$20&amp;":"&amp;$A$21&amp;""</f>
        <v>∑ Lines 6:7</v>
      </c>
      <c r="E22" s="13"/>
      <c r="F22" s="44">
        <f t="shared" ref="F22:M22" si="3">+SUM(F20:F21)</f>
        <v>50123752.582251623</v>
      </c>
      <c r="G22" s="44">
        <f t="shared" si="3"/>
        <v>45066941.93030645</v>
      </c>
      <c r="H22" s="44">
        <f t="shared" si="3"/>
        <v>49032181.221325576</v>
      </c>
      <c r="I22" s="44">
        <f t="shared" si="3"/>
        <v>46747481.895587355</v>
      </c>
      <c r="J22" s="44">
        <f t="shared" si="3"/>
        <v>49277867.713382676</v>
      </c>
      <c r="K22" s="44">
        <f t="shared" si="3"/>
        <v>50587597.97421439</v>
      </c>
      <c r="L22" s="44">
        <f t="shared" si="3"/>
        <v>58274243.357088625</v>
      </c>
      <c r="M22" s="44">
        <f t="shared" si="3"/>
        <v>59471429.369161025</v>
      </c>
      <c r="N22" s="45"/>
      <c r="O22" s="45"/>
      <c r="P22" s="45"/>
      <c r="Q22" s="45"/>
      <c r="R22" s="7"/>
      <c r="S22" s="44">
        <f>+SUM(F22:Q22)</f>
        <v>408581496.04331768</v>
      </c>
      <c r="T22" s="35"/>
      <c r="U22" s="6"/>
    </row>
    <row r="23" spans="1:21" ht="15.75" customHeight="1">
      <c r="A23" s="16"/>
      <c r="B23" s="21"/>
      <c r="C23" s="13"/>
      <c r="E23" s="1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7"/>
      <c r="S23" s="40"/>
      <c r="T23" s="35"/>
      <c r="U23" s="6"/>
    </row>
    <row r="24" spans="1:21" ht="15.75" customHeight="1">
      <c r="A24" s="16">
        <f>+MAX($A$1:A23)+1</f>
        <v>9</v>
      </c>
      <c r="B24" s="21" t="s">
        <v>20</v>
      </c>
      <c r="C24" s="13"/>
      <c r="D24" s="39"/>
      <c r="E24" s="13"/>
      <c r="F24" s="40">
        <f>+INDEX('[4](7.1) Prorated Base NPC'!$82:$82,1,MATCH(F$6,'[4](7.1) Prorated Base NPC'!$37:$37,0))</f>
        <v>1982626.99979</v>
      </c>
      <c r="G24" s="40">
        <f>+INDEX('[4](7.1) Prorated Base NPC'!$82:$82,1,MATCH(G$6,'[4](7.1) Prorated Base NPC'!$37:$37,0))</f>
        <v>1789929.9980000001</v>
      </c>
      <c r="H24" s="40">
        <f>+INDEX('[4](7.1) Prorated Base NPC'!$82:$82,1,MATCH(H$6,'[4](7.1) Prorated Base NPC'!$37:$37,0))</f>
        <v>1910070.0009899999</v>
      </c>
      <c r="I24" s="40">
        <f>+INDEX('[4](7.1) Prorated Base NPC'!$82:$82,1,MATCH(I$6,'[4](7.1) Prorated Base NPC'!$37:$37,0))</f>
        <v>1856810.0009900001</v>
      </c>
      <c r="J24" s="40">
        <f>+INDEX('[4](7.1) Prorated Base NPC'!$82:$82,1,MATCH(J$6,'[4](7.1) Prorated Base NPC'!$37:$37,0))</f>
        <v>1998460.00202</v>
      </c>
      <c r="K24" s="40">
        <f>+INDEX('[4](7.1) Prorated Base NPC'!$82:$82,1,MATCH(K$6,'[4](7.1) Prorated Base NPC'!$37:$37,0))</f>
        <v>1912132.46205</v>
      </c>
      <c r="L24" s="40">
        <f>+INDEX('[4](7.1) Prorated Base NPC'!$82:$82,1,MATCH(L$6,'[4](7.1) Prorated Base NPC'!$37:$37,0))</f>
        <v>2266364.4785400005</v>
      </c>
      <c r="M24" s="40">
        <f>+INDEX('[4](7.1) Prorated Base NPC'!$82:$82,1,MATCH(M$6,'[4](7.1) Prorated Base NPC'!$37:$37,0))</f>
        <v>2314401.9906899994</v>
      </c>
      <c r="N24" s="40"/>
      <c r="O24" s="40"/>
      <c r="P24" s="40"/>
      <c r="Q24" s="40"/>
      <c r="R24" s="7"/>
      <c r="S24" s="40">
        <f>+SUM(F24:Q24)</f>
        <v>16030795.93307</v>
      </c>
      <c r="T24" s="35"/>
      <c r="U24" s="6"/>
    </row>
    <row r="25" spans="1:21" ht="15.75" customHeight="1">
      <c r="A25" s="16"/>
      <c r="B25" s="21"/>
      <c r="C25" s="13"/>
      <c r="E25" s="13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7"/>
      <c r="S25" s="36"/>
      <c r="T25" s="35"/>
      <c r="U25" s="6"/>
    </row>
    <row r="26" spans="1:21" ht="15.75" customHeight="1">
      <c r="A26" s="16">
        <f>+MAX($A$1:A25)+1</f>
        <v>10</v>
      </c>
      <c r="B26" s="21" t="s">
        <v>19</v>
      </c>
      <c r="C26" s="13"/>
      <c r="D26" s="3" t="str">
        <f>"Line "&amp;$A$22&amp;" / Line "&amp;$A$24&amp;""</f>
        <v>Line 8 / Line 9</v>
      </c>
      <c r="E26" s="13"/>
      <c r="F26" s="43">
        <f t="shared" ref="F26:M26" si="4">+F22/F24</f>
        <v>25.281483903709944</v>
      </c>
      <c r="G26" s="43">
        <f t="shared" si="4"/>
        <v>25.178047175399339</v>
      </c>
      <c r="H26" s="43">
        <f t="shared" si="4"/>
        <v>25.670358256981118</v>
      </c>
      <c r="I26" s="43">
        <f t="shared" si="4"/>
        <v>25.17623336295199</v>
      </c>
      <c r="J26" s="43">
        <f t="shared" si="4"/>
        <v>24.657920430518338</v>
      </c>
      <c r="K26" s="43">
        <f t="shared" si="4"/>
        <v>26.456115869702536</v>
      </c>
      <c r="L26" s="43">
        <f t="shared" si="4"/>
        <v>25.712652977436836</v>
      </c>
      <c r="M26" s="43">
        <f t="shared" si="4"/>
        <v>25.696240155510164</v>
      </c>
      <c r="N26" s="43"/>
      <c r="O26" s="43"/>
      <c r="P26" s="43"/>
      <c r="Q26" s="43"/>
      <c r="R26" s="7"/>
      <c r="S26" s="43">
        <f>+S22/S24</f>
        <v>25.487286953759615</v>
      </c>
      <c r="T26" s="35"/>
      <c r="U26" s="6"/>
    </row>
    <row r="27" spans="1:21" ht="15.75" customHeight="1">
      <c r="A27" s="16"/>
      <c r="B27" s="18"/>
      <c r="C27" s="13"/>
      <c r="E27" s="13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7"/>
      <c r="S27" s="36"/>
      <c r="T27" s="35"/>
      <c r="U27" s="6"/>
    </row>
    <row r="28" spans="1:21" ht="15.75" customHeight="1">
      <c r="A28" s="13" t="s">
        <v>18</v>
      </c>
      <c r="B28" s="18"/>
      <c r="C28" s="13"/>
      <c r="E28" s="13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7"/>
      <c r="S28" s="36"/>
      <c r="T28" s="35"/>
      <c r="U28" s="6"/>
    </row>
    <row r="29" spans="1:21" ht="15.75" customHeight="1">
      <c r="A29" s="13"/>
      <c r="B29" s="18"/>
      <c r="C29" s="13"/>
      <c r="E29" s="13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7"/>
      <c r="S29" s="36"/>
      <c r="T29" s="35"/>
      <c r="U29" s="6"/>
    </row>
    <row r="30" spans="1:21" ht="15.75" customHeight="1">
      <c r="A30" s="16">
        <f>+MAX($A$1:A28)+1</f>
        <v>11</v>
      </c>
      <c r="B30" s="21" t="s">
        <v>17</v>
      </c>
      <c r="C30" s="13"/>
      <c r="D30" s="3" t="str">
        <f>"Line "&amp;$A$16&amp;" - Line "&amp;$A$26&amp;""</f>
        <v>Line 5 - Line 10</v>
      </c>
      <c r="E30" s="13"/>
      <c r="F30" s="42">
        <f t="shared" ref="F30:M30" si="5">+F16-F26</f>
        <v>2.7462774861597836</v>
      </c>
      <c r="G30" s="42">
        <f t="shared" si="5"/>
        <v>6.583982783442373</v>
      </c>
      <c r="H30" s="42">
        <f t="shared" si="5"/>
        <v>0.90545732228826736</v>
      </c>
      <c r="I30" s="42">
        <f t="shared" si="5"/>
        <v>0.19612948631989013</v>
      </c>
      <c r="J30" s="42">
        <f t="shared" si="5"/>
        <v>1.9872600165504579</v>
      </c>
      <c r="K30" s="42">
        <f t="shared" si="5"/>
        <v>-0.63203071876483818</v>
      </c>
      <c r="L30" s="42">
        <f t="shared" si="5"/>
        <v>3.4063852183017183</v>
      </c>
      <c r="M30" s="42">
        <f t="shared" si="5"/>
        <v>3.2046151569971784</v>
      </c>
      <c r="N30" s="42"/>
      <c r="O30" s="42"/>
      <c r="P30" s="42"/>
      <c r="Q30" s="42"/>
      <c r="R30" s="7"/>
      <c r="S30" s="42">
        <f>+S16-S26</f>
        <v>2.3130662509100297</v>
      </c>
      <c r="T30" s="35"/>
      <c r="U30" s="6"/>
    </row>
    <row r="31" spans="1:21" ht="15.75" customHeight="1">
      <c r="A31" s="16"/>
      <c r="B31" s="21"/>
      <c r="C31" s="13"/>
      <c r="E31" s="13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7"/>
      <c r="S31" s="41"/>
      <c r="T31" s="35"/>
      <c r="U31" s="6"/>
    </row>
    <row r="32" spans="1:21" ht="15.75" customHeight="1">
      <c r="A32" s="16">
        <f>+MAX($A$1:A31)+1</f>
        <v>12</v>
      </c>
      <c r="B32" s="21" t="s">
        <v>16</v>
      </c>
      <c r="C32" s="13"/>
      <c r="D32" s="3" t="str">
        <f>"Line "&amp;$A$14&amp;" * Line "&amp;$A$30&amp;""</f>
        <v>Line 4 * Line 11</v>
      </c>
      <c r="E32" s="13"/>
      <c r="F32" s="38">
        <f t="shared" ref="F32:M32" si="6">+F30*F14</f>
        <v>5712325.5095813153</v>
      </c>
      <c r="G32" s="38">
        <f t="shared" si="6"/>
        <v>11707517.764472118</v>
      </c>
      <c r="H32" s="38">
        <f t="shared" si="6"/>
        <v>1715856.5838912309</v>
      </c>
      <c r="I32" s="38">
        <f t="shared" si="6"/>
        <v>362519.71682747675</v>
      </c>
      <c r="J32" s="38">
        <f t="shared" si="6"/>
        <v>3843770.1720561143</v>
      </c>
      <c r="K32" s="38">
        <f t="shared" si="6"/>
        <v>-1322017.3101110731</v>
      </c>
      <c r="L32" s="38">
        <f t="shared" si="6"/>
        <v>8469369.4289142489</v>
      </c>
      <c r="M32" s="38">
        <f t="shared" si="6"/>
        <v>6930949.3846760262</v>
      </c>
      <c r="N32" s="40"/>
      <c r="O32" s="40"/>
      <c r="P32" s="40"/>
      <c r="Q32" s="40"/>
      <c r="R32" s="7"/>
      <c r="S32" s="26">
        <f>+SUM(F32:Q32)</f>
        <v>37420291.250307463</v>
      </c>
      <c r="T32" s="35"/>
      <c r="U32" s="6"/>
    </row>
    <row r="33" spans="1:22" ht="15.75" customHeight="1">
      <c r="A33" s="16"/>
      <c r="B33" s="21"/>
      <c r="C33" s="13"/>
      <c r="E33" s="13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7"/>
      <c r="S33" s="36"/>
      <c r="T33" s="35"/>
      <c r="U33" s="6"/>
    </row>
    <row r="34" spans="1:22" ht="27" customHeight="1">
      <c r="A34" s="16">
        <f>+MAX($A$1:A33)+1</f>
        <v>13</v>
      </c>
      <c r="B34" s="21" t="s">
        <v>15</v>
      </c>
      <c r="C34" s="13"/>
      <c r="D34" s="3" t="str">
        <f>"Line "&amp;A32&amp;" * 70%"</f>
        <v>Line 12 * 70%</v>
      </c>
      <c r="E34" s="13"/>
      <c r="F34" s="38">
        <f t="shared" ref="F34:M34" si="7">F32*0.7</f>
        <v>3998627.8567069205</v>
      </c>
      <c r="G34" s="38">
        <f t="shared" si="7"/>
        <v>8195262.4351304816</v>
      </c>
      <c r="H34" s="38">
        <f t="shared" si="7"/>
        <v>1201099.6087238616</v>
      </c>
      <c r="I34" s="38">
        <f t="shared" si="7"/>
        <v>253763.80177923371</v>
      </c>
      <c r="J34" s="38">
        <f t="shared" si="7"/>
        <v>2690639.1204392798</v>
      </c>
      <c r="K34" s="38">
        <f t="shared" si="7"/>
        <v>-925412.11707775109</v>
      </c>
      <c r="L34" s="38">
        <f t="shared" si="7"/>
        <v>5928558.6002399735</v>
      </c>
      <c r="M34" s="38">
        <f t="shared" si="7"/>
        <v>4851664.5692732176</v>
      </c>
      <c r="N34" s="40"/>
      <c r="O34" s="40"/>
      <c r="P34" s="40"/>
      <c r="Q34" s="40"/>
      <c r="R34" s="7"/>
      <c r="S34" s="26">
        <f>+SUM(F34:Q34)</f>
        <v>26194203.875215217</v>
      </c>
      <c r="T34" s="35"/>
      <c r="U34" s="6"/>
    </row>
    <row r="35" spans="1:22" ht="15.75" customHeight="1">
      <c r="A35" s="16">
        <f>+MAX($A$1:A34)+1</f>
        <v>14</v>
      </c>
      <c r="B35" s="21" t="s">
        <v>14</v>
      </c>
      <c r="C35" s="13"/>
      <c r="D35" s="39" t="s">
        <v>13</v>
      </c>
      <c r="E35" s="13"/>
      <c r="F35" s="36"/>
      <c r="G35" s="36"/>
      <c r="H35" s="36"/>
      <c r="I35" s="36"/>
      <c r="J35" s="36"/>
      <c r="K35" s="36"/>
      <c r="L35" s="36"/>
      <c r="M35" s="38">
        <f>+'[4](8.2) Additional FERC Revenues'!$J$23</f>
        <v>-1204554</v>
      </c>
      <c r="N35" s="36"/>
      <c r="O35" s="36"/>
      <c r="P35" s="36"/>
      <c r="Q35" s="36"/>
      <c r="R35" s="7"/>
      <c r="S35" s="28">
        <f>+SUM(F35:Q35)</f>
        <v>-1204554</v>
      </c>
      <c r="T35" s="35"/>
      <c r="U35" s="6"/>
    </row>
    <row r="36" spans="1:22" ht="15.75" customHeight="1">
      <c r="A36" s="16">
        <f>+MAX($A$1:A35)+1</f>
        <v>15</v>
      </c>
      <c r="B36" s="18" t="s">
        <v>12</v>
      </c>
      <c r="C36" s="13"/>
      <c r="D36" s="3" t="str">
        <f>"∑ Lines "&amp;$A$34&amp;":"&amp;$A$35&amp;""</f>
        <v>∑ Lines 13:14</v>
      </c>
      <c r="E36" s="13"/>
      <c r="F36" s="23">
        <f t="shared" ref="F36:M36" si="8">+SUM(F34:F35)</f>
        <v>3998627.8567069205</v>
      </c>
      <c r="G36" s="23">
        <f t="shared" si="8"/>
        <v>8195262.4351304816</v>
      </c>
      <c r="H36" s="23">
        <f t="shared" si="8"/>
        <v>1201099.6087238616</v>
      </c>
      <c r="I36" s="23">
        <f t="shared" si="8"/>
        <v>253763.80177923371</v>
      </c>
      <c r="J36" s="23">
        <f t="shared" si="8"/>
        <v>2690639.1204392798</v>
      </c>
      <c r="K36" s="23">
        <f t="shared" si="8"/>
        <v>-925412.11707775109</v>
      </c>
      <c r="L36" s="23">
        <f t="shared" si="8"/>
        <v>5928558.6002399735</v>
      </c>
      <c r="M36" s="23">
        <f t="shared" si="8"/>
        <v>3647110.5692732176</v>
      </c>
      <c r="N36" s="24"/>
      <c r="O36" s="24"/>
      <c r="P36" s="24"/>
      <c r="Q36" s="24"/>
      <c r="R36" s="7"/>
      <c r="S36" s="37">
        <f>+SUM(F36:Q36)</f>
        <v>24989649.875215217</v>
      </c>
      <c r="T36" s="35"/>
      <c r="U36" s="6"/>
    </row>
    <row r="37" spans="1:22" ht="15.75" customHeight="1">
      <c r="A37" s="16"/>
      <c r="B37" s="18"/>
      <c r="C37" s="13"/>
      <c r="E37" s="13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7"/>
      <c r="S37" s="36"/>
      <c r="T37" s="35"/>
      <c r="U37" s="6"/>
    </row>
    <row r="38" spans="1:22" ht="15.75" customHeight="1">
      <c r="A38" s="13" t="s">
        <v>11</v>
      </c>
      <c r="B38" s="18"/>
      <c r="C38" s="13"/>
      <c r="E38" s="13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7"/>
      <c r="S38" s="36"/>
      <c r="T38" s="35"/>
      <c r="U38" s="6"/>
    </row>
    <row r="39" spans="1:22" ht="15.75" customHeight="1">
      <c r="A39" s="16"/>
      <c r="B39" s="18"/>
      <c r="C39" s="34"/>
      <c r="E39" s="34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7"/>
      <c r="S39" s="33"/>
      <c r="T39" s="32"/>
      <c r="U39" s="6"/>
    </row>
    <row r="40" spans="1:22" ht="15.75" customHeight="1">
      <c r="A40" s="16">
        <f>+MAX($A$1:A39)+1</f>
        <v>16</v>
      </c>
      <c r="B40" s="21" t="s">
        <v>10</v>
      </c>
      <c r="C40" s="25"/>
      <c r="D40" s="3" t="s">
        <v>9</v>
      </c>
      <c r="E40" s="25"/>
      <c r="F40" s="31">
        <v>5.0000000000000001E-3</v>
      </c>
      <c r="G40" s="31">
        <f t="shared" ref="G40:M40" si="9">+F40</f>
        <v>5.0000000000000001E-3</v>
      </c>
      <c r="H40" s="31">
        <f t="shared" si="9"/>
        <v>5.0000000000000001E-3</v>
      </c>
      <c r="I40" s="31">
        <f t="shared" si="9"/>
        <v>5.0000000000000001E-3</v>
      </c>
      <c r="J40" s="31">
        <f t="shared" si="9"/>
        <v>5.0000000000000001E-3</v>
      </c>
      <c r="K40" s="31">
        <f t="shared" si="9"/>
        <v>5.0000000000000001E-3</v>
      </c>
      <c r="L40" s="31">
        <f t="shared" si="9"/>
        <v>5.0000000000000001E-3</v>
      </c>
      <c r="M40" s="31">
        <f t="shared" si="9"/>
        <v>5.0000000000000001E-3</v>
      </c>
      <c r="N40" s="31"/>
      <c r="O40" s="31"/>
      <c r="P40" s="31"/>
      <c r="Q40" s="31"/>
      <c r="R40" s="7"/>
      <c r="S40" s="31"/>
      <c r="T40" s="9"/>
      <c r="U40" s="6"/>
    </row>
    <row r="41" spans="1:22" ht="15.75" customHeight="1">
      <c r="A41" s="16">
        <f>+MAX($A$1:A40)+1</f>
        <v>17</v>
      </c>
      <c r="B41" s="21" t="s">
        <v>8</v>
      </c>
      <c r="C41" s="25"/>
      <c r="D41" s="3" t="str">
        <f>"Prior Month Line "&amp;$A$44&amp;""</f>
        <v>Prior Month Line 20</v>
      </c>
      <c r="E41" s="25"/>
      <c r="F41" s="26">
        <v>0</v>
      </c>
      <c r="G41" s="26">
        <f t="shared" ref="G41:M41" si="10">+F44</f>
        <v>4008624.4263486876</v>
      </c>
      <c r="H41" s="26">
        <f t="shared" si="10"/>
        <v>12244418.139698738</v>
      </c>
      <c r="I41" s="26">
        <f t="shared" si="10"/>
        <v>13509742.588142904</v>
      </c>
      <c r="J41" s="26">
        <f t="shared" si="10"/>
        <v>13831689.512367299</v>
      </c>
      <c r="K41" s="26">
        <f t="shared" si="10"/>
        <v>16598213.678169513</v>
      </c>
      <c r="L41" s="26">
        <f t="shared" si="10"/>
        <v>15753479.099189915</v>
      </c>
      <c r="M41" s="26">
        <f t="shared" si="10"/>
        <v>21775626.491426438</v>
      </c>
      <c r="N41" s="30"/>
      <c r="O41" s="30"/>
      <c r="P41" s="30"/>
      <c r="Q41" s="30"/>
      <c r="R41" s="7"/>
      <c r="S41" s="26">
        <f>+F41</f>
        <v>0</v>
      </c>
      <c r="T41" s="22"/>
      <c r="U41" s="6"/>
    </row>
    <row r="42" spans="1:22" ht="15.75" customHeight="1">
      <c r="A42" s="16">
        <f>+MAX($A$1:A41)+1</f>
        <v>18</v>
      </c>
      <c r="B42" s="21" t="s">
        <v>7</v>
      </c>
      <c r="C42" s="25"/>
      <c r="D42" s="3" t="str">
        <f>"Line "&amp;$A$36</f>
        <v>Line 15</v>
      </c>
      <c r="E42" s="25"/>
      <c r="F42" s="26">
        <f t="shared" ref="F42:M42" si="11">+F36</f>
        <v>3998627.8567069205</v>
      </c>
      <c r="G42" s="26">
        <f t="shared" si="11"/>
        <v>8195262.4351304816</v>
      </c>
      <c r="H42" s="26">
        <f t="shared" si="11"/>
        <v>1201099.6087238616</v>
      </c>
      <c r="I42" s="26">
        <f t="shared" si="11"/>
        <v>253763.80177923371</v>
      </c>
      <c r="J42" s="26">
        <f t="shared" si="11"/>
        <v>2690639.1204392798</v>
      </c>
      <c r="K42" s="26">
        <f t="shared" si="11"/>
        <v>-925412.11707775109</v>
      </c>
      <c r="L42" s="26">
        <f t="shared" si="11"/>
        <v>5928558.6002399735</v>
      </c>
      <c r="M42" s="26">
        <f t="shared" si="11"/>
        <v>3647110.5692732176</v>
      </c>
      <c r="N42" s="30"/>
      <c r="O42" s="30"/>
      <c r="P42" s="30"/>
      <c r="Q42" s="30"/>
      <c r="R42" s="7"/>
      <c r="S42" s="26">
        <f>+SUM(F42:Q42)</f>
        <v>24989649.875215217</v>
      </c>
      <c r="T42" s="22"/>
      <c r="U42" s="6"/>
    </row>
    <row r="43" spans="1:22" s="2" customFormat="1" ht="15.75" customHeight="1">
      <c r="A43" s="16">
        <f>+MAX($A$1:A42)+1</f>
        <v>19</v>
      </c>
      <c r="B43" s="29" t="s">
        <v>6</v>
      </c>
      <c r="C43" s="25"/>
      <c r="D43" s="3" t="str">
        <f>"Line "&amp;$A$40&amp;" * ( Line "&amp;$A$41&amp;" + 50% x Line "&amp;$A$42&amp;")"</f>
        <v>Line 16 * ( Line 17 + 50% x Line 18)</v>
      </c>
      <c r="E43" s="25"/>
      <c r="F43" s="28">
        <f t="shared" ref="F43:M43" si="12">+(F41+0.5*SUM(F42:F42))*F40</f>
        <v>9996.5696417673007</v>
      </c>
      <c r="G43" s="28">
        <f t="shared" si="12"/>
        <v>40531.278219569642</v>
      </c>
      <c r="H43" s="28">
        <f t="shared" si="12"/>
        <v>64224.839720303346</v>
      </c>
      <c r="I43" s="28">
        <f t="shared" si="12"/>
        <v>68183.122445162604</v>
      </c>
      <c r="J43" s="28">
        <f t="shared" si="12"/>
        <v>75885.045362934688</v>
      </c>
      <c r="K43" s="28">
        <f t="shared" si="12"/>
        <v>80677.538098153193</v>
      </c>
      <c r="L43" s="28">
        <f t="shared" si="12"/>
        <v>93588.791996549524</v>
      </c>
      <c r="M43" s="28">
        <f t="shared" si="12"/>
        <v>117995.90888031524</v>
      </c>
      <c r="N43" s="27"/>
      <c r="O43" s="27"/>
      <c r="P43" s="27"/>
      <c r="Q43" s="27"/>
      <c r="R43" s="7"/>
      <c r="S43" s="26">
        <f>+SUM(F43:Q43)</f>
        <v>551083.09436475555</v>
      </c>
      <c r="T43" s="22"/>
      <c r="U43" s="6"/>
      <c r="V43" s="6"/>
    </row>
    <row r="44" spans="1:22" s="2" customFormat="1" ht="15.75" customHeight="1">
      <c r="A44" s="16">
        <f>+MAX($A$1:A43)+1</f>
        <v>20</v>
      </c>
      <c r="B44" s="18" t="s">
        <v>5</v>
      </c>
      <c r="C44" s="25"/>
      <c r="D44" s="3" t="str">
        <f>"∑ Lines "&amp;$A$41&amp;":"&amp;$A$43&amp;""</f>
        <v>∑ Lines 17:19</v>
      </c>
      <c r="E44" s="25"/>
      <c r="F44" s="23">
        <f t="shared" ref="F44:M44" si="13">+SUM(F41:F43)</f>
        <v>4008624.4263486876</v>
      </c>
      <c r="G44" s="23">
        <f t="shared" si="13"/>
        <v>12244418.139698738</v>
      </c>
      <c r="H44" s="23">
        <f t="shared" si="13"/>
        <v>13509742.588142904</v>
      </c>
      <c r="I44" s="23">
        <f t="shared" si="13"/>
        <v>13831689.512367299</v>
      </c>
      <c r="J44" s="23">
        <f t="shared" si="13"/>
        <v>16598213.678169513</v>
      </c>
      <c r="K44" s="23">
        <f t="shared" si="13"/>
        <v>15753479.099189915</v>
      </c>
      <c r="L44" s="23">
        <f t="shared" si="13"/>
        <v>21775626.491426438</v>
      </c>
      <c r="M44" s="23">
        <f t="shared" si="13"/>
        <v>25540732.969579972</v>
      </c>
      <c r="N44" s="24"/>
      <c r="O44" s="24"/>
      <c r="P44" s="24"/>
      <c r="Q44" s="24"/>
      <c r="R44" s="7"/>
      <c r="S44" s="23">
        <f>+SUM(S41:S43)</f>
        <v>25540732.969579972</v>
      </c>
      <c r="T44" s="22"/>
      <c r="U44" s="6"/>
      <c r="V44" s="6"/>
    </row>
    <row r="45" spans="1:22" s="2" customFormat="1" ht="15.75" customHeight="1">
      <c r="A45" s="16"/>
      <c r="B45" s="13"/>
      <c r="C45" s="13"/>
      <c r="D45" s="14"/>
      <c r="E45" s="1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7"/>
      <c r="S45" s="9"/>
      <c r="T45" s="9"/>
      <c r="U45" s="6"/>
      <c r="V45" s="6"/>
    </row>
    <row r="46" spans="1:22" s="2" customFormat="1" ht="22.5">
      <c r="A46" s="16">
        <f>+MAX($A$1:A45)+1</f>
        <v>21</v>
      </c>
      <c r="B46" s="21" t="s">
        <v>4</v>
      </c>
      <c r="C46" s="13"/>
      <c r="D46" s="3" t="str">
        <f>"Line "&amp;$A$44&amp;" * (1 + 1.06% / 12) ^ 10 - Line "&amp;$A$44</f>
        <v>Line 20 * (1 + 1.06% / 12) ^ 10 - Line 20</v>
      </c>
      <c r="E46" s="1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7"/>
      <c r="S46" s="20">
        <f>+S44*(1+0.06/12)^10-S44</f>
        <v>1306156.4564828575</v>
      </c>
      <c r="T46" s="9"/>
      <c r="U46" s="6"/>
      <c r="V46" s="6"/>
    </row>
    <row r="47" spans="1:22" s="2" customFormat="1" ht="15.75" customHeight="1">
      <c r="A47" s="16"/>
      <c r="B47" s="19"/>
      <c r="C47" s="13"/>
      <c r="D47" s="3"/>
      <c r="E47" s="1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7"/>
      <c r="S47" s="9"/>
      <c r="T47" s="9"/>
      <c r="U47" s="6"/>
      <c r="V47" s="6"/>
    </row>
    <row r="48" spans="1:22" s="2" customFormat="1" ht="15.75" customHeight="1" thickBot="1">
      <c r="A48" s="16">
        <f>+MAX($A$1:A47)+1</f>
        <v>22</v>
      </c>
      <c r="B48" s="18" t="s">
        <v>3</v>
      </c>
      <c r="C48" s="13"/>
      <c r="D48" s="3" t="str">
        <f>"∑ Lines "&amp;$A$46&amp;":"&amp;$A$48&amp;""</f>
        <v>∑ Lines 21:22</v>
      </c>
      <c r="E48" s="1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7"/>
      <c r="S48" s="17">
        <f>S44+S46</f>
        <v>26846889.42606283</v>
      </c>
      <c r="T48" s="9"/>
      <c r="U48" s="6"/>
      <c r="V48" s="6"/>
    </row>
    <row r="49" spans="1:22" s="2" customFormat="1" ht="15.75" customHeight="1" thickTop="1">
      <c r="A49" s="16"/>
      <c r="B49" s="13"/>
      <c r="C49" s="13"/>
      <c r="D49" s="14"/>
      <c r="E49" s="1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7"/>
      <c r="S49" s="9"/>
      <c r="T49" s="9"/>
      <c r="U49" s="6"/>
      <c r="V49" s="6"/>
    </row>
    <row r="50" spans="1:22" s="2" customFormat="1" ht="15.75" customHeight="1">
      <c r="A50" s="16"/>
      <c r="B50" s="15"/>
      <c r="C50" s="13"/>
      <c r="D50" s="14"/>
      <c r="E50" s="1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7"/>
      <c r="S50" s="9"/>
      <c r="T50" s="9"/>
      <c r="U50" s="6"/>
      <c r="V50" s="6"/>
    </row>
    <row r="51" spans="1:22" s="2" customFormat="1" ht="15.75" customHeight="1">
      <c r="A51" s="7" t="s">
        <v>2</v>
      </c>
      <c r="B51" s="4"/>
      <c r="C51" s="13"/>
      <c r="D51" s="14"/>
      <c r="E51" s="1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7"/>
      <c r="S51" s="9"/>
      <c r="T51" s="9"/>
      <c r="U51" s="6"/>
      <c r="V51" s="6"/>
    </row>
    <row r="52" spans="1:22" s="2" customFormat="1" ht="15.75" customHeight="1">
      <c r="A52" s="7">
        <v>1</v>
      </c>
      <c r="B52" s="7" t="s">
        <v>1</v>
      </c>
      <c r="C52" s="12"/>
      <c r="D52" s="14"/>
      <c r="E52" s="1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7"/>
      <c r="S52" s="9"/>
      <c r="T52" s="9"/>
      <c r="U52" s="6"/>
      <c r="V52" s="6"/>
    </row>
    <row r="53" spans="1:22" s="2" customFormat="1" ht="15.75" customHeight="1">
      <c r="A53" s="7">
        <v>2</v>
      </c>
      <c r="B53" s="12" t="s">
        <v>0</v>
      </c>
      <c r="C53" s="11"/>
      <c r="D53" s="3"/>
      <c r="E53" s="11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7"/>
      <c r="S53" s="9"/>
      <c r="T53" s="9"/>
      <c r="U53" s="6"/>
      <c r="V53" s="6"/>
    </row>
    <row r="54" spans="1:22" s="2" customFormat="1" ht="15.75" customHeight="1">
      <c r="A54" s="5"/>
      <c r="B54" s="4"/>
      <c r="C54" s="1"/>
      <c r="D54" s="3"/>
      <c r="E54" s="1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7"/>
      <c r="S54" s="8"/>
      <c r="T54" s="8"/>
      <c r="U54" s="6"/>
      <c r="V54" s="6"/>
    </row>
    <row r="55" spans="1:22" s="2" customFormat="1" ht="15.75" customHeight="1">
      <c r="A55" s="5"/>
      <c r="B55" s="4"/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7"/>
      <c r="S55" s="8"/>
      <c r="T55" s="8"/>
      <c r="U55" s="6"/>
      <c r="V55" s="6"/>
    </row>
    <row r="56" spans="1:22" s="2" customFormat="1" ht="15.75" customHeight="1">
      <c r="A56" s="5"/>
      <c r="B56" s="4"/>
      <c r="C56" s="1"/>
      <c r="D56" s="3"/>
      <c r="E56" s="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7"/>
      <c r="S56" s="8"/>
      <c r="T56" s="8"/>
      <c r="U56" s="6"/>
      <c r="V56" s="6"/>
    </row>
    <row r="57" spans="1:22" s="2" customFormat="1" ht="15.75" customHeight="1">
      <c r="A57" s="5"/>
      <c r="B57" s="4"/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7"/>
      <c r="S57" s="8"/>
      <c r="T57" s="8"/>
      <c r="U57" s="6"/>
      <c r="V57" s="6"/>
    </row>
    <row r="58" spans="1:22" s="2" customFormat="1" ht="15.75" customHeight="1">
      <c r="A58" s="5"/>
      <c r="B58" s="4"/>
      <c r="C58" s="1"/>
      <c r="D58" s="3"/>
      <c r="E58" s="1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7"/>
      <c r="S58" s="8"/>
      <c r="T58" s="8"/>
      <c r="U58" s="6"/>
      <c r="V58" s="6"/>
    </row>
    <row r="59" spans="1:22" s="2" customFormat="1" ht="15.75" customHeight="1">
      <c r="A59" s="5"/>
      <c r="B59" s="4"/>
      <c r="C59" s="1"/>
      <c r="D59" s="3"/>
      <c r="E59" s="1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7"/>
      <c r="S59" s="8"/>
      <c r="T59" s="8"/>
      <c r="U59" s="6"/>
      <c r="V59" s="6"/>
    </row>
    <row r="60" spans="1:22" s="2" customFormat="1" ht="15.75" customHeight="1">
      <c r="A60" s="5"/>
      <c r="B60" s="4"/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7"/>
      <c r="S60" s="8"/>
      <c r="T60" s="8"/>
      <c r="U60" s="6"/>
      <c r="V60" s="6"/>
    </row>
    <row r="61" spans="1:22" s="2" customFormat="1" ht="15.75" customHeight="1">
      <c r="A61" s="5"/>
      <c r="B61" s="4"/>
      <c r="C61" s="1"/>
      <c r="D61" s="3"/>
      <c r="E61" s="1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7"/>
      <c r="S61" s="8"/>
      <c r="T61" s="8"/>
      <c r="U61" s="6"/>
      <c r="V61" s="6"/>
    </row>
    <row r="62" spans="1:22" s="2" customFormat="1" ht="15.75" customHeight="1">
      <c r="A62" s="5"/>
      <c r="B62" s="4"/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7"/>
      <c r="S62" s="8"/>
      <c r="T62" s="8"/>
      <c r="U62" s="6"/>
      <c r="V62" s="6"/>
    </row>
    <row r="63" spans="1:22" ht="15.75" customHeight="1">
      <c r="R63" s="7"/>
      <c r="U63" s="6"/>
    </row>
    <row r="64" spans="1:22" ht="15.75" customHeight="1">
      <c r="R64" s="7"/>
      <c r="U64" s="6"/>
    </row>
    <row r="65" spans="18:21" ht="15.75" customHeight="1">
      <c r="R65" s="7"/>
      <c r="U65" s="6"/>
    </row>
    <row r="66" spans="18:21" ht="15.75" customHeight="1">
      <c r="R66" s="7"/>
      <c r="U66" s="6"/>
    </row>
    <row r="67" spans="18:21" ht="15.75" customHeight="1">
      <c r="R67" s="7"/>
      <c r="U67" s="6"/>
    </row>
    <row r="68" spans="18:21" ht="15.75" customHeight="1">
      <c r="R68" s="7"/>
      <c r="U68" s="6"/>
    </row>
    <row r="69" spans="18:21" ht="15.75" customHeight="1">
      <c r="R69" s="7"/>
      <c r="U69" s="6"/>
    </row>
    <row r="70" spans="18:21" ht="15.75" customHeight="1">
      <c r="R70" s="7"/>
      <c r="U70" s="6"/>
    </row>
    <row r="71" spans="18:21" ht="15.75" customHeight="1">
      <c r="R71" s="7"/>
      <c r="U71" s="6"/>
    </row>
    <row r="72" spans="18:21" ht="15.75" customHeight="1">
      <c r="R72" s="7"/>
      <c r="U72" s="6"/>
    </row>
    <row r="73" spans="18:21" ht="15.75" customHeight="1">
      <c r="R73" s="7"/>
      <c r="U73" s="6"/>
    </row>
    <row r="74" spans="18:21" ht="15.75" customHeight="1">
      <c r="R74" s="7"/>
      <c r="U74" s="6"/>
    </row>
    <row r="75" spans="18:21" ht="15.75" customHeight="1">
      <c r="R75" s="7"/>
      <c r="U75" s="6"/>
    </row>
    <row r="76" spans="18:21" ht="15.75" customHeight="1">
      <c r="R76" s="7"/>
      <c r="U76" s="6"/>
    </row>
    <row r="77" spans="18:21" ht="15.75" customHeight="1">
      <c r="R77" s="7"/>
      <c r="U77" s="6"/>
    </row>
    <row r="78" spans="18:21" ht="15.75" customHeight="1">
      <c r="R78" s="7"/>
      <c r="U78" s="6"/>
    </row>
    <row r="79" spans="18:21" ht="15.75" customHeight="1">
      <c r="R79" s="7"/>
      <c r="U79" s="6"/>
    </row>
    <row r="80" spans="18:21" ht="15.75" customHeight="1">
      <c r="R80" s="7"/>
      <c r="U80" s="6"/>
    </row>
    <row r="81" spans="18:21" ht="15.75" customHeight="1">
      <c r="R81" s="7"/>
      <c r="U81" s="6"/>
    </row>
    <row r="82" spans="18:21" ht="15.75" customHeight="1">
      <c r="R82" s="7"/>
      <c r="U82" s="6"/>
    </row>
    <row r="83" spans="18:21" ht="15.75" customHeight="1">
      <c r="R83" s="7"/>
      <c r="U83" s="6"/>
    </row>
    <row r="84" spans="18:21" ht="15.75" customHeight="1">
      <c r="R84" s="7"/>
      <c r="U84" s="6"/>
    </row>
    <row r="85" spans="18:21" ht="15.75" customHeight="1">
      <c r="R85" s="7"/>
      <c r="U85" s="6"/>
    </row>
    <row r="86" spans="18:21" ht="15.75" customHeight="1">
      <c r="R86" s="7"/>
      <c r="U86" s="6"/>
    </row>
    <row r="87" spans="18:21" ht="15.75" customHeight="1">
      <c r="R87" s="7"/>
      <c r="U87" s="6"/>
    </row>
    <row r="88" spans="18:21" ht="15.75" customHeight="1">
      <c r="R88" s="7"/>
      <c r="U88" s="6"/>
    </row>
    <row r="89" spans="18:21" ht="15.75" customHeight="1">
      <c r="U89" s="6"/>
    </row>
    <row r="90" spans="18:21" ht="15.75" customHeight="1">
      <c r="U90" s="6"/>
    </row>
    <row r="91" spans="18:21" ht="15.75" customHeight="1">
      <c r="U91" s="6"/>
    </row>
    <row r="92" spans="18:21" ht="15.75" customHeight="1">
      <c r="U92" s="6"/>
    </row>
    <row r="93" spans="18:21" ht="15.75" customHeight="1">
      <c r="U93" s="6"/>
    </row>
    <row r="94" spans="18:21" ht="15.75" customHeight="1">
      <c r="U94" s="6"/>
    </row>
    <row r="95" spans="18:21" ht="15.75" customHeight="1">
      <c r="U95" s="6"/>
    </row>
    <row r="96" spans="18:21" ht="15.75" customHeight="1">
      <c r="U96" s="6"/>
    </row>
    <row r="97" spans="21:21" ht="15.75" customHeight="1">
      <c r="U97" s="6"/>
    </row>
    <row r="98" spans="21:21" ht="15.75" customHeight="1">
      <c r="U98" s="6"/>
    </row>
    <row r="99" spans="21:21" ht="15.75" customHeight="1">
      <c r="U99" s="6"/>
    </row>
    <row r="100" spans="21:21" ht="15.75" customHeight="1">
      <c r="U100" s="6"/>
    </row>
    <row r="101" spans="21:21" ht="15.75" customHeight="1">
      <c r="U101" s="6"/>
    </row>
    <row r="102" spans="21:21" ht="15.75" customHeight="1">
      <c r="U102" s="6"/>
    </row>
    <row r="103" spans="21:21" ht="15.75" customHeight="1">
      <c r="U103" s="6"/>
    </row>
    <row r="104" spans="21:21" ht="15.75" customHeight="1">
      <c r="U104" s="6"/>
    </row>
    <row r="105" spans="21:21" ht="15.75" customHeight="1">
      <c r="U105" s="6"/>
    </row>
    <row r="106" spans="21:21" ht="15.75" customHeight="1">
      <c r="U106" s="6"/>
    </row>
    <row r="107" spans="21:21" ht="15.75" customHeight="1">
      <c r="U107" s="6"/>
    </row>
    <row r="108" spans="21:21" ht="15.75" customHeight="1">
      <c r="U108" s="6"/>
    </row>
    <row r="109" spans="21:21" ht="15.75" customHeight="1">
      <c r="U109" s="6"/>
    </row>
    <row r="110" spans="21:21" ht="15.75" customHeight="1">
      <c r="U110" s="6"/>
    </row>
    <row r="111" spans="21:21" ht="15.75" customHeight="1">
      <c r="U111" s="6"/>
    </row>
    <row r="112" spans="21:21" ht="15.75" customHeight="1">
      <c r="U112" s="6"/>
    </row>
    <row r="113" spans="21:21" ht="15.75" customHeight="1">
      <c r="U113" s="6"/>
    </row>
    <row r="114" spans="21:21" ht="15.75" customHeight="1">
      <c r="U114" s="6"/>
    </row>
    <row r="115" spans="21:21" ht="15.75" customHeight="1">
      <c r="U115" s="6"/>
    </row>
    <row r="116" spans="21:21" ht="15.75" customHeight="1">
      <c r="U116" s="6"/>
    </row>
    <row r="117" spans="21:21" ht="15.75" customHeight="1">
      <c r="U117" s="6"/>
    </row>
    <row r="118" spans="21:21" ht="15.75" customHeight="1">
      <c r="U118" s="6"/>
    </row>
    <row r="119" spans="21:21" ht="15.75" customHeight="1">
      <c r="U119" s="6"/>
    </row>
    <row r="120" spans="21:21" ht="15.75" customHeight="1">
      <c r="U120" s="6"/>
    </row>
    <row r="121" spans="21:21" ht="15.75" customHeight="1">
      <c r="U121" s="6"/>
    </row>
    <row r="122" spans="21:21" ht="15.75" customHeight="1">
      <c r="U122" s="6"/>
    </row>
    <row r="123" spans="21:21" ht="15.75" customHeight="1">
      <c r="U123" s="6"/>
    </row>
    <row r="124" spans="21:21" ht="15.75" customHeight="1">
      <c r="U124" s="6"/>
    </row>
    <row r="125" spans="21:21" ht="15.75" customHeight="1">
      <c r="U125" s="6"/>
    </row>
    <row r="126" spans="21:21" ht="15.75" customHeight="1">
      <c r="U126" s="6"/>
    </row>
    <row r="127" spans="21:21" ht="15.75" customHeight="1">
      <c r="U127" s="6"/>
    </row>
    <row r="128" spans="21:21" ht="15.75" customHeight="1">
      <c r="U128" s="6"/>
    </row>
    <row r="129" spans="21:21" ht="15.75" customHeight="1">
      <c r="U129" s="6"/>
    </row>
    <row r="130" spans="21:21" ht="15.75" customHeight="1">
      <c r="U130" s="6"/>
    </row>
    <row r="131" spans="21:21" ht="15.75" customHeight="1">
      <c r="U131" s="6"/>
    </row>
    <row r="132" spans="21:21" ht="15.75" customHeight="1">
      <c r="U132" s="6"/>
    </row>
    <row r="133" spans="21:21" ht="15.75" customHeight="1">
      <c r="U133" s="6"/>
    </row>
    <row r="134" spans="21:21" ht="15.75" customHeight="1">
      <c r="U134" s="6"/>
    </row>
    <row r="135" spans="21:21" ht="15.75" customHeight="1">
      <c r="U135" s="6"/>
    </row>
    <row r="136" spans="21:21" ht="15.75" customHeight="1">
      <c r="U136" s="6"/>
    </row>
    <row r="137" spans="21:21" ht="15.75" customHeight="1">
      <c r="U137" s="6"/>
    </row>
    <row r="138" spans="21:21" ht="15.75" customHeight="1">
      <c r="U138" s="6"/>
    </row>
    <row r="139" spans="21:21" ht="15.75" customHeight="1">
      <c r="U139" s="6"/>
    </row>
    <row r="140" spans="21:21" ht="15.75" customHeight="1">
      <c r="U140" s="6"/>
    </row>
    <row r="141" spans="21:21" ht="15.75" customHeight="1">
      <c r="U141" s="6"/>
    </row>
    <row r="142" spans="21:21" ht="15.75" customHeight="1">
      <c r="U142" s="6"/>
    </row>
    <row r="143" spans="21:21" ht="15.75" customHeight="1">
      <c r="U143" s="6"/>
    </row>
    <row r="144" spans="21:21" ht="15.75" customHeight="1">
      <c r="U144" s="6"/>
    </row>
    <row r="145" spans="21:21" ht="15.75" customHeight="1">
      <c r="U145" s="6"/>
    </row>
    <row r="146" spans="21:21" ht="15.75" customHeight="1">
      <c r="U146" s="6"/>
    </row>
    <row r="147" spans="21:21" ht="15.75" customHeight="1">
      <c r="U147" s="6"/>
    </row>
    <row r="148" spans="21:21" ht="15.75" customHeight="1">
      <c r="U148" s="6"/>
    </row>
    <row r="149" spans="21:21" ht="15.75" customHeight="1">
      <c r="U149" s="6"/>
    </row>
    <row r="150" spans="21:21" ht="15.75" customHeight="1">
      <c r="U150" s="6"/>
    </row>
    <row r="151" spans="21:21" ht="15.75" customHeight="1">
      <c r="U151" s="6"/>
    </row>
    <row r="152" spans="21:21" ht="15.75" customHeight="1">
      <c r="U152" s="6"/>
    </row>
    <row r="153" spans="21:21" ht="15.75" customHeight="1">
      <c r="U153" s="6"/>
    </row>
    <row r="154" spans="21:21" ht="15.75" customHeight="1">
      <c r="U154" s="6"/>
    </row>
    <row r="155" spans="21:21" ht="15.75" customHeight="1">
      <c r="U155" s="6"/>
    </row>
    <row r="156" spans="21:21" ht="15.75" customHeight="1">
      <c r="U156" s="6"/>
    </row>
    <row r="157" spans="21:21" ht="15.75" customHeight="1">
      <c r="U157" s="6"/>
    </row>
    <row r="158" spans="21:21" ht="15.75" customHeight="1">
      <c r="U158" s="6"/>
    </row>
    <row r="159" spans="21:21" ht="15.75" customHeight="1">
      <c r="U159" s="6"/>
    </row>
    <row r="160" spans="21:21" ht="15.75" customHeight="1">
      <c r="U160" s="6"/>
    </row>
  </sheetData>
  <pageMargins left="0.25" right="0.25" top="0.5" bottom="0.25" header="0" footer="0.3"/>
  <pageSetup scale="53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(Exh.4) A2 Method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Wilding, Michael</dc:creator>
  <cp:lastModifiedBy>laurieharris</cp:lastModifiedBy>
  <cp:lastPrinted>2015-03-12T20:32:54Z</cp:lastPrinted>
  <dcterms:created xsi:type="dcterms:W3CDTF">2015-03-03T20:07:19Z</dcterms:created>
  <dcterms:modified xsi:type="dcterms:W3CDTF">2015-03-16T19:03:18Z</dcterms:modified>
</cp:coreProperties>
</file>