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4355" windowHeight="7995" activeTab="2"/>
  </bookViews>
  <sheets>
    <sheet name="UT EPA Calcs" sheetId="1" r:id="rId1"/>
    <sheet name="PacifiCorp Retial Sales" sheetId="3" r:id="rId2"/>
    <sheet name="Fig 7.5 - Renewable Cap" sheetId="2" r:id="rId3"/>
  </sheets>
  <externalReferences>
    <externalReference r:id="rId4"/>
    <externalReference r:id="rId5"/>
    <externalReference r:id="rId6"/>
  </externalReferences>
  <definedNames>
    <definedName name="_xlnm._FilterDatabase" localSheetId="0" hidden="1">'UT EPA Calcs'!#REF!</definedName>
    <definedName name="Controls">[1]Controls!$A$1:$I$543</definedName>
    <definedName name="Discount_Rate">[2]Model!$H$15</definedName>
    <definedName name="Inflation">#REF!</definedName>
    <definedName name="Net_Generation_by_State__Type_1">#REF!</definedName>
    <definedName name="OregonReserve">'[1]Oregon Reserve'!$A$5:$I$34</definedName>
    <definedName name="OregonReserve_WaterRights">'[1]Oregon Reserve'!$A$22:$H$33</definedName>
    <definedName name="ppmbtu">[3]Factors!$A$33</definedName>
    <definedName name="ppmbtulhv">[3]Factors!$A$32</definedName>
    <definedName name="_xlnm.Print_Area" localSheetId="0">'UT EPA Calcs'!$A$2:$K$2</definedName>
    <definedName name="ReserveControls">[1]Reserve!$A$1:$H$114</definedName>
    <definedName name="ReserveControls_SteamWaterRights">[1]Reserve!$A$18:$H$28</definedName>
    <definedName name="WtAvgInflationRate">[2]Model!$J$1789</definedName>
  </definedNames>
  <calcPr calcId="152511"/>
</workbook>
</file>

<file path=xl/calcChain.xml><?xml version="1.0" encoding="utf-8"?>
<calcChain xmlns="http://schemas.openxmlformats.org/spreadsheetml/2006/main">
  <c r="P14" i="2" l="1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P13" i="2"/>
  <c r="Q13" i="2" s="1"/>
  <c r="Q14" i="2" s="1"/>
  <c r="Q10" i="3" l="1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D3" i="3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E22" i="2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D22" i="2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S27" i="1" l="1"/>
  <c r="R27" i="1"/>
  <c r="K9" i="2" s="1"/>
  <c r="Q27" i="1"/>
  <c r="J9" i="2" s="1"/>
  <c r="P27" i="1"/>
  <c r="I9" i="2" s="1"/>
  <c r="O27" i="1"/>
  <c r="H9" i="2" s="1"/>
  <c r="N27" i="1"/>
  <c r="G9" i="2" s="1"/>
  <c r="M27" i="1"/>
  <c r="F9" i="2" s="1"/>
  <c r="L27" i="1"/>
  <c r="E9" i="2" s="1"/>
  <c r="K27" i="1"/>
  <c r="D9" i="2" s="1"/>
  <c r="J27" i="1"/>
  <c r="C9" i="2" s="1"/>
  <c r="S26" i="1"/>
  <c r="R26" i="1"/>
  <c r="K8" i="2" s="1"/>
  <c r="Q26" i="1"/>
  <c r="J8" i="2" s="1"/>
  <c r="P26" i="1"/>
  <c r="I8" i="2" s="1"/>
  <c r="O26" i="1"/>
  <c r="H8" i="2" s="1"/>
  <c r="N26" i="1"/>
  <c r="G8" i="2" s="1"/>
  <c r="M26" i="1"/>
  <c r="F8" i="2" s="1"/>
  <c r="L26" i="1"/>
  <c r="E8" i="2" s="1"/>
  <c r="K26" i="1"/>
  <c r="D8" i="2" s="1"/>
  <c r="J26" i="1"/>
  <c r="C8" i="2" s="1"/>
  <c r="S25" i="1"/>
  <c r="R25" i="1"/>
  <c r="K7" i="2" s="1"/>
  <c r="Q25" i="1"/>
  <c r="J7" i="2" s="1"/>
  <c r="P25" i="1"/>
  <c r="I7" i="2" s="1"/>
  <c r="O25" i="1"/>
  <c r="H7" i="2" s="1"/>
  <c r="N25" i="1"/>
  <c r="G7" i="2" s="1"/>
  <c r="M25" i="1"/>
  <c r="F7" i="2" s="1"/>
  <c r="L25" i="1"/>
  <c r="E7" i="2" s="1"/>
  <c r="K25" i="1"/>
  <c r="D7" i="2" s="1"/>
  <c r="J25" i="1"/>
  <c r="C7" i="2" s="1"/>
  <c r="S24" i="1"/>
  <c r="R24" i="1"/>
  <c r="K6" i="2" s="1"/>
  <c r="K10" i="2" s="1"/>
  <c r="Q24" i="1"/>
  <c r="J6" i="2" s="1"/>
  <c r="P24" i="1"/>
  <c r="I6" i="2" s="1"/>
  <c r="O24" i="1"/>
  <c r="H6" i="2" s="1"/>
  <c r="N24" i="1"/>
  <c r="G6" i="2" s="1"/>
  <c r="M24" i="1"/>
  <c r="F6" i="2" s="1"/>
  <c r="L24" i="1"/>
  <c r="E6" i="2" s="1"/>
  <c r="K24" i="1"/>
  <c r="D6" i="2" s="1"/>
  <c r="J24" i="1"/>
  <c r="C6" i="2" s="1"/>
  <c r="C10" i="2" s="1"/>
  <c r="S23" i="1"/>
  <c r="R23" i="1"/>
  <c r="K5" i="2" s="1"/>
  <c r="Q23" i="1"/>
  <c r="J5" i="2" s="1"/>
  <c r="P23" i="1"/>
  <c r="I5" i="2" s="1"/>
  <c r="O23" i="1"/>
  <c r="H5" i="2" s="1"/>
  <c r="N23" i="1"/>
  <c r="G5" i="2" s="1"/>
  <c r="M23" i="1"/>
  <c r="F5" i="2" s="1"/>
  <c r="L23" i="1"/>
  <c r="E5" i="2" s="1"/>
  <c r="K23" i="1"/>
  <c r="D5" i="2" s="1"/>
  <c r="J23" i="1"/>
  <c r="C5" i="2" s="1"/>
  <c r="S22" i="1"/>
  <c r="R22" i="1"/>
  <c r="K4" i="2" s="1"/>
  <c r="Q22" i="1"/>
  <c r="J4" i="2" s="1"/>
  <c r="J10" i="2" s="1"/>
  <c r="P22" i="1"/>
  <c r="I4" i="2" s="1"/>
  <c r="I10" i="2" s="1"/>
  <c r="O22" i="1"/>
  <c r="H4" i="2" s="1"/>
  <c r="H10" i="2" s="1"/>
  <c r="N22" i="1"/>
  <c r="G4" i="2" s="1"/>
  <c r="G10" i="2" s="1"/>
  <c r="M22" i="1"/>
  <c r="F4" i="2" s="1"/>
  <c r="F10" i="2" s="1"/>
  <c r="L22" i="1"/>
  <c r="E4" i="2" s="1"/>
  <c r="E10" i="2" s="1"/>
  <c r="K22" i="1"/>
  <c r="D4" i="2" s="1"/>
  <c r="D10" i="2" s="1"/>
  <c r="J22" i="1"/>
  <c r="C4" i="2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T23" i="1" l="1"/>
  <c r="L5" i="2"/>
  <c r="T24" i="1"/>
  <c r="L6" i="2"/>
  <c r="L9" i="2"/>
  <c r="T27" i="1"/>
  <c r="L7" i="2"/>
  <c r="T25" i="1"/>
  <c r="L4" i="2"/>
  <c r="T22" i="1"/>
  <c r="T26" i="1"/>
  <c r="L8" i="2"/>
  <c r="G11" i="2"/>
  <c r="G16" i="2"/>
  <c r="G23" i="2" s="1"/>
  <c r="K11" i="2"/>
  <c r="K16" i="2"/>
  <c r="K23" i="2" s="1"/>
  <c r="D11" i="2"/>
  <c r="D16" i="2"/>
  <c r="D23" i="2" s="1"/>
  <c r="I11" i="2"/>
  <c r="I16" i="2"/>
  <c r="I23" i="2" s="1"/>
  <c r="J11" i="2"/>
  <c r="J16" i="2"/>
  <c r="J23" i="2" s="1"/>
  <c r="C11" i="2"/>
  <c r="C16" i="2"/>
  <c r="C23" i="2" s="1"/>
  <c r="E11" i="2"/>
  <c r="E16" i="2"/>
  <c r="E23" i="2" s="1"/>
  <c r="F11" i="2"/>
  <c r="F16" i="2"/>
  <c r="F23" i="2" s="1"/>
  <c r="H11" i="2"/>
  <c r="H16" i="2"/>
  <c r="H23" i="2" s="1"/>
  <c r="U24" i="1" l="1"/>
  <c r="M6" i="2"/>
  <c r="U26" i="1"/>
  <c r="M8" i="2"/>
  <c r="U22" i="1"/>
  <c r="M4" i="2"/>
  <c r="M7" i="2"/>
  <c r="U25" i="1"/>
  <c r="U27" i="1"/>
  <c r="M9" i="2"/>
  <c r="L10" i="2"/>
  <c r="U23" i="1"/>
  <c r="M5" i="2"/>
  <c r="V25" i="1" l="1"/>
  <c r="N7" i="2"/>
  <c r="V26" i="1"/>
  <c r="N8" i="2"/>
  <c r="M10" i="2"/>
  <c r="N4" i="2"/>
  <c r="V22" i="1"/>
  <c r="V23" i="1"/>
  <c r="N5" i="2"/>
  <c r="L11" i="2"/>
  <c r="L16" i="2"/>
  <c r="L23" i="2" s="1"/>
  <c r="V27" i="1"/>
  <c r="N9" i="2"/>
  <c r="V24" i="1"/>
  <c r="N6" i="2"/>
  <c r="W23" i="1" l="1"/>
  <c r="O5" i="2"/>
  <c r="N10" i="2"/>
  <c r="M11" i="2"/>
  <c r="M16" i="2"/>
  <c r="M23" i="2" s="1"/>
  <c r="W22" i="1"/>
  <c r="O4" i="2"/>
  <c r="O10" i="2" s="1"/>
  <c r="W24" i="1"/>
  <c r="O6" i="2"/>
  <c r="W27" i="1"/>
  <c r="O9" i="2"/>
  <c r="W26" i="1"/>
  <c r="O8" i="2"/>
  <c r="W25" i="1"/>
  <c r="O7" i="2"/>
  <c r="X24" i="1" l="1"/>
  <c r="Q6" i="2" s="1"/>
  <c r="P6" i="2"/>
  <c r="O16" i="2"/>
  <c r="O23" i="2" s="1"/>
  <c r="O11" i="2"/>
  <c r="X26" i="1"/>
  <c r="Q8" i="2" s="1"/>
  <c r="P8" i="2"/>
  <c r="X25" i="1"/>
  <c r="Q7" i="2" s="1"/>
  <c r="P7" i="2"/>
  <c r="X22" i="1"/>
  <c r="Q4" i="2" s="1"/>
  <c r="P4" i="2"/>
  <c r="N11" i="2"/>
  <c r="N16" i="2"/>
  <c r="N23" i="2" s="1"/>
  <c r="X27" i="1"/>
  <c r="Q9" i="2" s="1"/>
  <c r="P9" i="2"/>
  <c r="X23" i="1"/>
  <c r="Q5" i="2" s="1"/>
  <c r="P5" i="2"/>
  <c r="P10" i="2" l="1"/>
  <c r="Q10" i="2"/>
  <c r="Q11" i="2" l="1"/>
  <c r="Q16" i="2"/>
  <c r="Q23" i="2" s="1"/>
  <c r="P11" i="2"/>
  <c r="P16" i="2"/>
  <c r="P23" i="2" s="1"/>
</calcChain>
</file>

<file path=xl/sharedStrings.xml><?xml version="1.0" encoding="utf-8"?>
<sst xmlns="http://schemas.openxmlformats.org/spreadsheetml/2006/main" count="55" uniqueCount="33">
  <si>
    <t>Utah BAU Sales</t>
  </si>
  <si>
    <t>Wyoming BAU Sales</t>
  </si>
  <si>
    <t>Oregon BAU Sales</t>
  </si>
  <si>
    <t>Washington BAU Sales</t>
  </si>
  <si>
    <t>Idaho BAU Sales</t>
  </si>
  <si>
    <t>California BAU Sales</t>
  </si>
  <si>
    <t>Utah</t>
  </si>
  <si>
    <t>Wyoming</t>
  </si>
  <si>
    <t>Oregon</t>
  </si>
  <si>
    <t>Washington</t>
  </si>
  <si>
    <t>Idaho</t>
  </si>
  <si>
    <t>California</t>
  </si>
  <si>
    <t>EPA's Assumptions on "Business as Usual" Sales Derived from the Energy Efficiency Goal Calculations, MWH</t>
  </si>
  <si>
    <t>Renewable Energy Assumptions Used in Goal Making, MWH/yr</t>
  </si>
  <si>
    <t>Energy Efficiency Assumptions Used in Goal Making, MWH/yr</t>
  </si>
  <si>
    <t>Renewable Energy As a Percentage of State Sales</t>
  </si>
  <si>
    <t>UT</t>
  </si>
  <si>
    <t>WY</t>
  </si>
  <si>
    <t>OR</t>
  </si>
  <si>
    <t>WA</t>
  </si>
  <si>
    <t>ID</t>
  </si>
  <si>
    <t>CA</t>
  </si>
  <si>
    <t>Total</t>
  </si>
  <si>
    <t>Renewable Energy 111(d) Ceiling (GWh)</t>
  </si>
  <si>
    <t>State</t>
  </si>
  <si>
    <t>Indicative CF</t>
  </si>
  <si>
    <t>Illustrative Renewable Energy 111(d) Ceiling (MW)</t>
  </si>
  <si>
    <t>PacifiCorp Retail Sales (MWh)</t>
  </si>
  <si>
    <t>Total as % of Retail Sales</t>
  </si>
  <si>
    <t>Existing MWh</t>
  </si>
  <si>
    <t>Existing GWh</t>
  </si>
  <si>
    <t>Incremental New GWh</t>
  </si>
  <si>
    <t>Figure 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</si>
</sst>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0.000%"/>
    <numFmt numFmtId="168" formatCode="_-* #,##0\ &quot;F&quot;_-;\-* #,##0\ &quot;F&quot;_-;_-* &quot;-&quot;\ &quot;F&quot;_-;_-@_-"/>
    <numFmt numFmtId="169" formatCode="&quot;$&quot;###0;[Red]\(&quot;$&quot;###0\)"/>
    <numFmt numFmtId="170" formatCode="mmmm\ d\,\ yyyy"/>
    <numFmt numFmtId="171" formatCode="0.0"/>
    <numFmt numFmtId="172" formatCode="#,##0.000;[Red]\-#,##0.000"/>
    <numFmt numFmtId="173" formatCode="#,##0.0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Helv"/>
    </font>
    <font>
      <sz val="10"/>
      <name val="Tahoma"/>
      <family val="2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0"/>
      <name val="Helv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sz val="12"/>
      <name val="Arial MT"/>
    </font>
    <font>
      <sz val="10"/>
      <name val="MS Sans Serif"/>
      <family val="2"/>
    </font>
    <font>
      <sz val="9"/>
      <color theme="1"/>
      <name val="Tahoma"/>
      <family val="2"/>
    </font>
    <font>
      <sz val="10"/>
      <color theme="1"/>
      <name val="Arial"/>
      <family val="2"/>
    </font>
    <font>
      <sz val="10"/>
      <color indexed="11"/>
      <name val="Genev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1"/>
      <color theme="1"/>
      <name val="Times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7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20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6" fillId="0" borderId="0"/>
    <xf numFmtId="0" fontId="26" fillId="0" borderId="0"/>
    <xf numFmtId="37" fontId="21" fillId="0" borderId="0" applyFill="0" applyBorder="0" applyAlignment="0" applyProtection="0"/>
    <xf numFmtId="0" fontId="26" fillId="0" borderId="0"/>
    <xf numFmtId="169" fontId="27" fillId="0" borderId="0" applyFont="0" applyFill="0" applyBorder="0" applyProtection="0">
      <alignment horizontal="right"/>
    </xf>
    <xf numFmtId="5" fontId="26" fillId="0" borderId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26" fillId="0" borderId="0"/>
    <xf numFmtId="170" fontId="21" fillId="0" borderId="0" applyFill="0" applyBorder="0" applyAlignment="0" applyProtection="0"/>
    <xf numFmtId="0" fontId="14" fillId="0" borderId="0" applyNumberFormat="0" applyFill="0" applyBorder="0" applyAlignment="0" applyProtection="0"/>
    <xf numFmtId="2" fontId="21" fillId="0" borderId="0" applyFont="0" applyFill="0" applyBorder="0" applyAlignment="0" applyProtection="0"/>
    <xf numFmtId="0" fontId="5" fillId="2" borderId="0" applyNumberFormat="0" applyBorder="0" applyAlignment="0" applyProtection="0"/>
    <xf numFmtId="38" fontId="28" fillId="33" borderId="0" applyNumberFormat="0" applyBorder="0" applyAlignment="0" applyProtection="0"/>
    <xf numFmtId="0" fontId="29" fillId="0" borderId="0"/>
    <xf numFmtId="0" fontId="30" fillId="0" borderId="24" applyNumberFormat="0" applyAlignment="0" applyProtection="0">
      <alignment horizontal="left" vertical="center"/>
    </xf>
    <xf numFmtId="0" fontId="30" fillId="0" borderId="23">
      <alignment horizontal="lef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10" fontId="28" fillId="34" borderId="11" applyNumberFormat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171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37" fontId="32" fillId="0" borderId="0" applyNumberFormat="0" applyFill="0" applyBorder="0"/>
    <xf numFmtId="0" fontId="28" fillId="0" borderId="25" applyNumberFormat="0" applyBorder="0" applyAlignment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33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35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4" fillId="0" borderId="0"/>
    <xf numFmtId="0" fontId="24" fillId="0" borderId="0"/>
    <xf numFmtId="0" fontId="34" fillId="0" borderId="0"/>
    <xf numFmtId="0" fontId="25" fillId="0" borderId="0"/>
    <xf numFmtId="0" fontId="21" fillId="0" borderId="0"/>
    <xf numFmtId="41" fontId="21" fillId="0" borderId="0"/>
    <xf numFmtId="41" fontId="2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1" fillId="0" borderId="0"/>
    <xf numFmtId="0" fontId="21" fillId="0" borderId="0"/>
    <xf numFmtId="37" fontId="26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2" fontId="30" fillId="35" borderId="16">
      <alignment horizontal="left"/>
    </xf>
    <xf numFmtId="0" fontId="26" fillId="0" borderId="0"/>
    <xf numFmtId="0" fontId="26" fillId="0" borderId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/>
    <xf numFmtId="37" fontId="33" fillId="36" borderId="0" applyNumberFormat="0" applyFont="0" applyBorder="0" applyAlignment="0" applyProtection="0"/>
    <xf numFmtId="173" fontId="21" fillId="0" borderId="10">
      <alignment horizontal="justify" vertical="top" wrapText="1"/>
    </xf>
    <xf numFmtId="0" fontId="38" fillId="0" borderId="11">
      <alignment horizontal="center" vertical="center" wrapText="1"/>
    </xf>
    <xf numFmtId="0" fontId="15" fillId="0" borderId="9" applyNumberFormat="0" applyFill="0" applyAlignment="0" applyProtection="0"/>
    <xf numFmtId="0" fontId="26" fillId="0" borderId="26"/>
    <xf numFmtId="0" fontId="26" fillId="0" borderId="27"/>
    <xf numFmtId="38" fontId="39" fillId="0" borderId="18" applyFill="0" applyBorder="0" applyAlignment="0" applyProtection="0">
      <protection locked="0"/>
    </xf>
    <xf numFmtId="37" fontId="28" fillId="37" borderId="0" applyNumberFormat="0" applyBorder="0" applyAlignment="0" applyProtection="0"/>
    <xf numFmtId="37" fontId="28" fillId="0" borderId="0"/>
    <xf numFmtId="3" fontId="40" fillId="38" borderId="28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164" fontId="17" fillId="0" borderId="0" xfId="1" applyNumberFormat="1" applyFont="1"/>
    <xf numFmtId="164" fontId="17" fillId="0" borderId="0" xfId="1" applyNumberFormat="1" applyFont="1" applyFill="1"/>
    <xf numFmtId="164" fontId="17" fillId="0" borderId="11" xfId="1" applyNumberFormat="1" applyFont="1" applyBorder="1"/>
    <xf numFmtId="164" fontId="17" fillId="0" borderId="11" xfId="1" applyNumberFormat="1" applyFont="1" applyFill="1" applyBorder="1"/>
    <xf numFmtId="166" fontId="17" fillId="0" borderId="10" xfId="1" applyNumberFormat="1" applyFont="1" applyBorder="1" applyAlignment="1">
      <alignment horizontal="center"/>
    </xf>
    <xf numFmtId="166" fontId="17" fillId="0" borderId="14" xfId="1" applyNumberFormat="1" applyFont="1" applyBorder="1" applyAlignment="1">
      <alignment horizontal="center"/>
    </xf>
    <xf numFmtId="164" fontId="17" fillId="0" borderId="10" xfId="1" applyNumberFormat="1" applyFont="1" applyBorder="1" applyAlignment="1">
      <alignment horizontal="center"/>
    </xf>
    <xf numFmtId="165" fontId="17" fillId="0" borderId="10" xfId="2" applyNumberFormat="1" applyFont="1" applyBorder="1" applyAlignment="1">
      <alignment horizontal="right"/>
    </xf>
    <xf numFmtId="164" fontId="17" fillId="0" borderId="19" xfId="1" applyNumberFormat="1" applyFont="1" applyBorder="1"/>
    <xf numFmtId="164" fontId="17" fillId="0" borderId="20" xfId="1" applyNumberFormat="1" applyFont="1" applyBorder="1"/>
    <xf numFmtId="164" fontId="18" fillId="0" borderId="0" xfId="1" applyNumberFormat="1" applyFont="1"/>
    <xf numFmtId="164" fontId="17" fillId="0" borderId="21" xfId="1" applyNumberFormat="1" applyFont="1" applyBorder="1"/>
    <xf numFmtId="166" fontId="17" fillId="0" borderId="15" xfId="1" applyNumberFormat="1" applyFont="1" applyBorder="1" applyAlignment="1">
      <alignment horizontal="center"/>
    </xf>
    <xf numFmtId="166" fontId="17" fillId="0" borderId="22" xfId="1" applyNumberFormat="1" applyFont="1" applyBorder="1" applyAlignment="1">
      <alignment horizontal="center"/>
    </xf>
    <xf numFmtId="164" fontId="17" fillId="0" borderId="0" xfId="1" applyNumberFormat="1" applyFont="1" applyFill="1" applyBorder="1"/>
    <xf numFmtId="37" fontId="17" fillId="0" borderId="11" xfId="1" applyNumberFormat="1" applyFont="1" applyBorder="1"/>
    <xf numFmtId="164" fontId="17" fillId="0" borderId="13" xfId="1" applyNumberFormat="1" applyFont="1" applyBorder="1"/>
    <xf numFmtId="164" fontId="17" fillId="0" borderId="12" xfId="1" applyNumberFormat="1" applyFont="1" applyBorder="1"/>
    <xf numFmtId="164" fontId="17" fillId="0" borderId="19" xfId="1" applyNumberFormat="1" applyFont="1" applyFill="1" applyBorder="1"/>
    <xf numFmtId="167" fontId="17" fillId="0" borderId="0" xfId="2" applyNumberFormat="1" applyFont="1" applyFill="1" applyBorder="1"/>
    <xf numFmtId="167" fontId="17" fillId="0" borderId="0" xfId="2" applyNumberFormat="1" applyFont="1"/>
    <xf numFmtId="43" fontId="17" fillId="0" borderId="0" xfId="1" applyNumberFormat="1" applyFont="1"/>
    <xf numFmtId="37" fontId="17" fillId="0" borderId="12" xfId="1" applyNumberFormat="1" applyFont="1" applyBorder="1"/>
    <xf numFmtId="164" fontId="19" fillId="0" borderId="19" xfId="1" applyNumberFormat="1" applyFont="1" applyFill="1" applyBorder="1"/>
    <xf numFmtId="164" fontId="17" fillId="0" borderId="17" xfId="1" applyNumberFormat="1" applyFont="1" applyBorder="1"/>
    <xf numFmtId="164" fontId="17" fillId="0" borderId="29" xfId="1" applyNumberFormat="1" applyFont="1" applyBorder="1"/>
    <xf numFmtId="164" fontId="17" fillId="0" borderId="10" xfId="1" applyNumberFormat="1" applyFont="1" applyBorder="1"/>
    <xf numFmtId="164" fontId="17" fillId="0" borderId="10" xfId="1" applyNumberFormat="1" applyFont="1" applyFill="1" applyBorder="1"/>
    <xf numFmtId="165" fontId="17" fillId="0" borderId="11" xfId="2" applyNumberFormat="1" applyFont="1" applyBorder="1" applyAlignment="1">
      <alignment horizontal="right"/>
    </xf>
    <xf numFmtId="165" fontId="19" fillId="0" borderId="19" xfId="2" applyNumberFormat="1" applyFont="1" applyFill="1" applyBorder="1" applyAlignment="1">
      <alignment horizontal="right"/>
    </xf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center"/>
    </xf>
    <xf numFmtId="9" fontId="41" fillId="0" borderId="0" xfId="0" applyNumberFormat="1" applyFont="1"/>
    <xf numFmtId="3" fontId="41" fillId="0" borderId="0" xfId="0" applyNumberFormat="1" applyFont="1" applyAlignment="1">
      <alignment horizontal="center"/>
    </xf>
    <xf numFmtId="9" fontId="41" fillId="0" borderId="0" xfId="2" applyFont="1"/>
    <xf numFmtId="165" fontId="17" fillId="0" borderId="14" xfId="2" applyNumberFormat="1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3" fontId="41" fillId="0" borderId="11" xfId="0" applyNumberFormat="1" applyFont="1" applyBorder="1" applyAlignment="1">
      <alignment horizontal="center"/>
    </xf>
    <xf numFmtId="0" fontId="41" fillId="0" borderId="11" xfId="0" applyFont="1" applyBorder="1"/>
    <xf numFmtId="9" fontId="41" fillId="0" borderId="11" xfId="2" applyNumberFormat="1" applyFont="1" applyBorder="1" applyAlignment="1">
      <alignment horizontal="center"/>
    </xf>
    <xf numFmtId="3" fontId="41" fillId="0" borderId="0" xfId="0" applyNumberFormat="1" applyFont="1"/>
    <xf numFmtId="0" fontId="41" fillId="0" borderId="0" xfId="0" applyFont="1" applyBorder="1"/>
    <xf numFmtId="9" fontId="41" fillId="0" borderId="0" xfId="2" applyNumberFormat="1" applyFont="1" applyBorder="1" applyAlignment="1">
      <alignment horizontal="center"/>
    </xf>
    <xf numFmtId="0" fontId="43" fillId="0" borderId="0" xfId="0" applyFont="1"/>
  </cellXfs>
  <cellStyles count="17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lumn total in dollars" xfId="30"/>
    <cellStyle name="Comma" xfId="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 - Style8" xfId="38"/>
    <cellStyle name="Comma (0)" xfId="39"/>
    <cellStyle name="Comma 2" xfId="40"/>
    <cellStyle name="Comma 2 2" xfId="41"/>
    <cellStyle name="Comma 2 2 2" xfId="42"/>
    <cellStyle name="Comma 2 3" xfId="43"/>
    <cellStyle name="Comma 2 3 2" xfId="44"/>
    <cellStyle name="Comma 2 4" xfId="45"/>
    <cellStyle name="Comma 2 4 2" xfId="46"/>
    <cellStyle name="Comma 2 5" xfId="47"/>
    <cellStyle name="Comma 2 6" xfId="48"/>
    <cellStyle name="Comma 3" xfId="49"/>
    <cellStyle name="Comma 4" xfId="50"/>
    <cellStyle name="Comma 5" xfId="51"/>
    <cellStyle name="Comma 6" xfId="52"/>
    <cellStyle name="Comma 6 2" xfId="53"/>
    <cellStyle name="Comma 7" xfId="54"/>
    <cellStyle name="Comma0" xfId="55"/>
    <cellStyle name="Comma0 - Style3" xfId="56"/>
    <cellStyle name="Comma0 - Style4" xfId="57"/>
    <cellStyle name="Comma0_2009 10 Yr Plan Key Assumptions" xfId="58"/>
    <cellStyle name="Comma1 - Style1" xfId="59"/>
    <cellStyle name="Currency No Comma" xfId="60"/>
    <cellStyle name="Currency(0)" xfId="61"/>
    <cellStyle name="Currency0" xfId="62"/>
    <cellStyle name="Date" xfId="63"/>
    <cellStyle name="Date - Style3" xfId="64"/>
    <cellStyle name="Date_2009 10 Yr Plan Key Assumptions" xfId="65"/>
    <cellStyle name="Explanatory Text 2" xfId="66"/>
    <cellStyle name="Fixed" xfId="67"/>
    <cellStyle name="Good 2" xfId="68"/>
    <cellStyle name="Grey" xfId="69"/>
    <cellStyle name="header" xfId="70"/>
    <cellStyle name="Header1" xfId="71"/>
    <cellStyle name="Header2" xfId="72"/>
    <cellStyle name="Heading 1 2" xfId="73"/>
    <cellStyle name="Heading 2 2" xfId="74"/>
    <cellStyle name="Heading 3 2" xfId="75"/>
    <cellStyle name="Heading 4 2" xfId="76"/>
    <cellStyle name="Input [yellow]" xfId="77"/>
    <cellStyle name="Input 2" xfId="78"/>
    <cellStyle name="Linked Cell 2" xfId="79"/>
    <cellStyle name="MCP" xfId="80"/>
    <cellStyle name="Neutral 2" xfId="81"/>
    <cellStyle name="nONE" xfId="82"/>
    <cellStyle name="noninput" xfId="83"/>
    <cellStyle name="Normal" xfId="0" builtinId="0"/>
    <cellStyle name="Normal - Style1" xfId="84"/>
    <cellStyle name="Normal 10" xfId="85"/>
    <cellStyle name="Normal 11" xfId="86"/>
    <cellStyle name="Normal 12" xfId="87"/>
    <cellStyle name="Normal 13" xfId="88"/>
    <cellStyle name="Normal 14" xfId="89"/>
    <cellStyle name="Normal 15" xfId="90"/>
    <cellStyle name="Normal 16" xfId="91"/>
    <cellStyle name="Normal 17" xfId="92"/>
    <cellStyle name="Normal 18" xfId="93"/>
    <cellStyle name="Normal 19" xfId="94"/>
    <cellStyle name="Normal 2" xfId="95"/>
    <cellStyle name="Normal 2 2" xfId="96"/>
    <cellStyle name="Normal 2 2 2" xfId="97"/>
    <cellStyle name="Normal 2 3" xfId="98"/>
    <cellStyle name="Normal 2 3 2" xfId="99"/>
    <cellStyle name="Normal 2 4" xfId="100"/>
    <cellStyle name="Normal 2 4 2" xfId="101"/>
    <cellStyle name="Normal 2 5" xfId="102"/>
    <cellStyle name="Normal 2 6" xfId="103"/>
    <cellStyle name="Normal 2 7" xfId="104"/>
    <cellStyle name="Normal 2 8" xfId="105"/>
    <cellStyle name="Normal 2 9" xfId="106"/>
    <cellStyle name="Normal 20" xfId="107"/>
    <cellStyle name="Normal 21" xfId="108"/>
    <cellStyle name="Normal 22" xfId="109"/>
    <cellStyle name="Normal 23" xfId="110"/>
    <cellStyle name="Normal 24" xfId="111"/>
    <cellStyle name="Normal 25" xfId="112"/>
    <cellStyle name="Normal 26" xfId="113"/>
    <cellStyle name="Normal 27" xfId="114"/>
    <cellStyle name="Normal 28" xfId="115"/>
    <cellStyle name="Normal 29" xfId="116"/>
    <cellStyle name="Normal 3" xfId="117"/>
    <cellStyle name="Normal 3 2" xfId="118"/>
    <cellStyle name="Normal 3 2 2" xfId="119"/>
    <cellStyle name="Normal 3 3" xfId="120"/>
    <cellStyle name="Normal 3 4" xfId="121"/>
    <cellStyle name="Normal 30" xfId="122"/>
    <cellStyle name="Normal 31" xfId="123"/>
    <cellStyle name="Normal 32" xfId="124"/>
    <cellStyle name="Normal 33" xfId="125"/>
    <cellStyle name="Normal 34" xfId="126"/>
    <cellStyle name="Normal 35" xfId="127"/>
    <cellStyle name="Normal 36" xfId="128"/>
    <cellStyle name="Normal 37" xfId="129"/>
    <cellStyle name="Normal 37 2" xfId="130"/>
    <cellStyle name="Normal 38" xfId="131"/>
    <cellStyle name="Normal 39" xfId="132"/>
    <cellStyle name="Normal 4" xfId="133"/>
    <cellStyle name="Normal 4 2" xfId="134"/>
    <cellStyle name="Normal 4 2 2" xfId="135"/>
    <cellStyle name="Normal 5" xfId="136"/>
    <cellStyle name="Normal 5 2" xfId="137"/>
    <cellStyle name="Normal 6" xfId="138"/>
    <cellStyle name="Normal 6 2" xfId="139"/>
    <cellStyle name="Normal 7" xfId="140"/>
    <cellStyle name="Normal 8" xfId="141"/>
    <cellStyle name="Normal 9" xfId="142"/>
    <cellStyle name="Normal(0)" xfId="143"/>
    <cellStyle name="Note 2" xfId="144"/>
    <cellStyle name="Output 2" xfId="145"/>
    <cellStyle name="Password" xfId="146"/>
    <cellStyle name="Percen - Style1" xfId="147"/>
    <cellStyle name="Percen - Style2" xfId="148"/>
    <cellStyle name="Percent" xfId="2" builtinId="5"/>
    <cellStyle name="Percent [2]" xfId="149"/>
    <cellStyle name="Percent 2" xfId="150"/>
    <cellStyle name="Percent 2 2" xfId="151"/>
    <cellStyle name="Percent 2 2 2" xfId="152"/>
    <cellStyle name="Percent 2 2 3" xfId="153"/>
    <cellStyle name="Percent 2 3" xfId="154"/>
    <cellStyle name="Percent 2 3 2" xfId="155"/>
    <cellStyle name="Percent 2 4" xfId="156"/>
    <cellStyle name="Percent 2 4 2" xfId="157"/>
    <cellStyle name="Percent 2 5" xfId="158"/>
    <cellStyle name="Percent 2 6" xfId="159"/>
    <cellStyle name="Percent 3" xfId="160"/>
    <cellStyle name="Percent(0)" xfId="161"/>
    <cellStyle name="Shade" xfId="162"/>
    <cellStyle name="Special" xfId="163"/>
    <cellStyle name="Titles" xfId="164"/>
    <cellStyle name="Total 2" xfId="165"/>
    <cellStyle name="Total2 - Style2" xfId="166"/>
    <cellStyle name="Underl - Style4" xfId="167"/>
    <cellStyle name="UNLocked" xfId="168"/>
    <cellStyle name="Unprot" xfId="169"/>
    <cellStyle name="Unprot$" xfId="170"/>
    <cellStyle name="Unprotect" xfId="171"/>
    <cellStyle name="Warning Text 2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v>PacifiCorp System</c:v>
          </c:tx>
          <c:spPr>
            <a:solidFill>
              <a:schemeClr val="accent1"/>
            </a:solidFill>
          </c:spPr>
          <c:invertIfNegative val="0"/>
          <c:cat>
            <c:numRef>
              <c:f>'Fig 7.5 - Renewable Cap'!$C$3:$Q$3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'Fig 7.5 - Renewable Cap'!$C$16:$Q$16</c:f>
              <c:numCache>
                <c:formatCode>#,##0</c:formatCode>
                <c:ptCount val="15"/>
                <c:pt idx="0">
                  <c:v>2063.5884413451722</c:v>
                </c:pt>
                <c:pt idx="1">
                  <c:v>2403.8411402970787</c:v>
                </c:pt>
                <c:pt idx="2">
                  <c:v>2803.3885235664529</c:v>
                </c:pt>
                <c:pt idx="3">
                  <c:v>3001.6780334970153</c:v>
                </c:pt>
                <c:pt idx="4">
                  <c:v>3584.0633230310159</c:v>
                </c:pt>
                <c:pt idx="5">
                  <c:v>4187.3179235036141</c:v>
                </c:pt>
                <c:pt idx="6">
                  <c:v>4637.3613742228799</c:v>
                </c:pt>
                <c:pt idx="7">
                  <c:v>4947.5804609999468</c:v>
                </c:pt>
                <c:pt idx="8">
                  <c:v>5333.5642556877219</c:v>
                </c:pt>
                <c:pt idx="9">
                  <c:v>5662.0915431217181</c:v>
                </c:pt>
                <c:pt idx="10">
                  <c:v>6049.9591241775643</c:v>
                </c:pt>
                <c:pt idx="11">
                  <c:v>6682.5346406687504</c:v>
                </c:pt>
                <c:pt idx="12">
                  <c:v>6771.4829172072086</c:v>
                </c:pt>
                <c:pt idx="13">
                  <c:v>6773.5404047978018</c:v>
                </c:pt>
                <c:pt idx="14">
                  <c:v>6841.5876831870564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3557984"/>
        <c:axId val="203558376"/>
      </c:barChart>
      <c:catAx>
        <c:axId val="2035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558376"/>
        <c:crosses val="autoZero"/>
        <c:auto val="1"/>
        <c:lblAlgn val="ctr"/>
        <c:lblOffset val="100"/>
        <c:noMultiLvlLbl val="0"/>
      </c:catAx>
      <c:valAx>
        <c:axId val="203558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GWh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557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666749</xdr:colOff>
      <xdr:row>26</xdr:row>
      <xdr:rowOff>0</xdr:rowOff>
    </xdr:from>
    <xdr:to>
      <xdr:col>11</xdr:col>
      <xdr:colOff>390525</xdr:colOff>
      <xdr:row>40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8642\Local%20Settings\Temporary%20Internet%20Files\Content.Outlook\1NTPE3ET\Copy%20of%20Pacificorp%202011%20Depr%20Schedules%20Scenario%208%20incl%20Comparisons%208%2013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0%20COMMON\Asset%20Valuation\CAI%20Projects\6-30-2010%20Pricing\Asset%20Valuation%202010%207-13-201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istina%20Quiroz\DataFiles\2012eGRID\EF\CHP%20Emissions%20Calculator%20-%20Version%202.0%20-%208-4-10%20unprotec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1Summary"/>
      <sheetName val="OregonAccelSummary"/>
      <sheetName val="Comparison2006Proposed"/>
      <sheetName val="Comparison2006Approved"/>
      <sheetName val="OregonAccel-2006Proposed"/>
      <sheetName val="OregonAccel-2006Approved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F8" t="str">
            <v>BLUNDELL PLANT Total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F14" t="str">
            <v>CARBON PLANT Total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F21" t="str">
            <v>CHOLLA PLANT Total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F27" t="str">
            <v>COLSTRIP PLANT Total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F33" t="str">
            <v>CRAIG PLANT Total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F40" t="str">
            <v>DAVE JOHNSTON PLANT Total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F46" t="str">
            <v>GADSBY PLANT Total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F52" t="str">
            <v>HAYDEN PLANT Total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F59" t="str">
            <v>HUNTER PLANT Total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F65" t="str">
            <v>HUNTINGTON PLANT Total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F70" t="str">
            <v>JAMES RIVER PLANT Total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F77" t="str">
            <v>JIM BRIDGER PLANT Total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F84" t="str">
            <v>NAUGHTON PLANT Total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F91" t="str">
            <v>WYODAK PLANT Total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F100" t="str">
            <v>Water Rights Total</v>
          </cell>
          <cell r="I100">
            <v>36503523.319999993</v>
          </cell>
        </row>
        <row r="101">
          <cell r="A101" t="str">
            <v xml:space="preserve">0; </v>
          </cell>
          <cell r="C101" t="str">
            <v>S Total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F109" t="str">
            <v>ASHTON / ST ANTHONY LICENSE (2381) Total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F117" t="str">
            <v>BEAR RIVER LICENSE (20) Total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F124" t="str">
            <v>BEND (23) Total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F130" t="str">
            <v>BIG FORK (410) Total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F139" t="str">
            <v>CONDIT (213) Total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F148" t="str">
            <v>CUTLER (444) Total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F155" t="str">
            <v>EAGLE POINT (36) Total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F161" t="str">
            <v>FOUNTAIN GREEN (446) Total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F167" t="str">
            <v>GRANITE (445) Total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F176" t="str">
            <v>KLAMATH DAMS - Accelerated Rates Total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F185" t="str">
            <v>KLAMATH RIVER LICENSE (2082) Total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F191" t="str">
            <v>LAST CHANCE (468) Total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F200" t="str">
            <v>LIFTON (458) Total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F209" t="str">
            <v>MERWIN (215) Total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F216" t="str">
            <v>NORTH UMPQUA RIVER LICENSE (1927) Total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F221" t="str">
            <v>OLMSTED (448) Total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F227" t="str">
            <v>PARIS (460) Total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F236" t="str">
            <v>PIONEER (449) Total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F243" t="str">
            <v>PROSPECT #3 (33) Total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F252" t="str">
            <v>PROSPECT 1,2&amp;4 LICENSE (2630) Total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F259" t="str">
            <v>SANTA CLARA LICENSE (9281) Total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F265" t="str">
            <v>STAIRS (452) Total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F274" t="str">
            <v>SWIFT (218) Total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F280" t="str">
            <v>VIVA NAUGHTON (467) Total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F286" t="str">
            <v>WALLOWA FALLS (29) Total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F293" t="str">
            <v>WEBER (454) Total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F301" t="str">
            <v>YALE (219) Total</v>
          </cell>
          <cell r="I301">
            <v>52367478.350000001</v>
          </cell>
        </row>
        <row r="302">
          <cell r="A302" t="str">
            <v xml:space="preserve">0; </v>
          </cell>
          <cell r="C302" t="str">
            <v>H Total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F309" t="str">
            <v>CHEHALIS CCCT PLANT Total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F316" t="str">
            <v>CURRANT CREEK CCCT PLANT Total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F323" t="str">
            <v>HERMISTON CCCT PLANT Total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F330" t="str">
            <v>LAKESIDE CCCT PLANT Total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F336" t="str">
            <v>GADSBY CT PLANT - PEAKING UNITS 4-6 Total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F341" t="str">
            <v>LITTLE MOUNTAIN Total</v>
          </cell>
          <cell r="I341">
            <v>1731661.8200000003</v>
          </cell>
        </row>
        <row r="342">
          <cell r="A342" t="str">
            <v xml:space="preserve">34100; </v>
          </cell>
          <cell r="C342" t="str">
            <v>O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C343" t="str">
            <v>O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C344" t="str">
            <v>O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C345" t="str">
            <v>O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C346" t="str">
            <v>O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F347" t="str">
            <v>WIND PLANTS Total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F349" t="str">
            <v>EAST SIDE MOBILE GENERATION EQUIP Total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F351" t="str">
            <v>WEST SIDE MOBILE GENERATION EQUIP Total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F353" t="str">
            <v>Solar Generation - Utah Total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F355" t="str">
            <v>Solar Generation - Oregon Total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F357" t="str">
            <v>Solar Generation - Wyoming Total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F359" t="str">
            <v>Solar Generation - Atlantic City Total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F362" t="str">
            <v>Water Rights Total</v>
          </cell>
          <cell r="I362">
            <v>17420186.490000002</v>
          </cell>
        </row>
        <row r="363">
          <cell r="A363" t="str">
            <v xml:space="preserve">0; </v>
          </cell>
          <cell r="C363" t="str">
            <v>O Total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F374" t="str">
            <v>TRANSMISSION PLANT Total</v>
          </cell>
          <cell r="I374">
            <v>4450047956.6399927</v>
          </cell>
        </row>
        <row r="375">
          <cell r="A375" t="str">
            <v xml:space="preserve">0; </v>
          </cell>
          <cell r="C375" t="str">
            <v>T Total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F390" t="str">
            <v>DISTRIBUTION PLANT (OREGON) Total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F405" t="str">
            <v>DISTRIBUTION PLANT (WASHINGTON) Total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F420" t="str">
            <v>DISTRIBUTION PLANT (WYOMING) Total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F435" t="str">
            <v>DISTRIBUTION PLANT (CALIFORNIA) Total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F449" t="str">
            <v>DISTRIBUTION PLANT (UTAH) Total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F463" t="str">
            <v>DISTRIBUTION PLANT (IDAHO) Total</v>
          </cell>
          <cell r="I463">
            <v>282034462.51000005</v>
          </cell>
        </row>
        <row r="464">
          <cell r="A464" t="str">
            <v xml:space="preserve">0; </v>
          </cell>
          <cell r="C464" t="str">
            <v>D Total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F471" t="str">
            <v>GENERAL PLANT (OREGON) Total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F478" t="str">
            <v>GENERAL PLANT (WASHINGTON) Total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F486" t="str">
            <v>GENERAL PLANT (WYOMING) Total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F493" t="str">
            <v>GENERAL PLANT (CALIFORNIA) Total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F499" t="str">
            <v>GENERAL PLANT (AZ, CO, MT, etc.) Total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F508" t="str">
            <v>GENERAL PLANT (UTAH) Total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F516" t="str">
            <v>GENERAL PLANT (IDAHO) Total</v>
          </cell>
          <cell r="I516">
            <v>27706981.32</v>
          </cell>
        </row>
        <row r="517">
          <cell r="A517">
            <v>390.3</v>
          </cell>
          <cell r="C517" t="str">
            <v>G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C518" t="str">
            <v>G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C519" t="str">
            <v>G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C520" t="str">
            <v>G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C521" t="str">
            <v>G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C522" t="str">
            <v>G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C523" t="str">
            <v>G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C524" t="str">
            <v>G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C525" t="str">
            <v>G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C526" t="str">
            <v>G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F527" t="str">
            <v>GENERAL VINTAGE ACCOUNTS Total</v>
          </cell>
          <cell r="I527">
            <v>514634341.2900002</v>
          </cell>
        </row>
        <row r="528">
          <cell r="A528" t="str">
            <v xml:space="preserve">0; </v>
          </cell>
          <cell r="C528" t="str">
            <v>G Total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F539" t="str">
            <v>MINING OPERATIONS (UTAH) Total</v>
          </cell>
          <cell r="I539">
            <v>235124849.29000002</v>
          </cell>
        </row>
        <row r="540">
          <cell r="C540" t="str">
            <v>M Total</v>
          </cell>
          <cell r="I540">
            <v>235124849.29000002</v>
          </cell>
        </row>
        <row r="541">
          <cell r="C541" t="str">
            <v>Grand Total</v>
          </cell>
          <cell r="I541">
            <v>21606320187.510002</v>
          </cell>
        </row>
      </sheetData>
      <sheetData sheetId="17">
        <row r="1">
          <cell r="A1" t="str">
            <v>Location</v>
          </cell>
          <cell r="B1" t="str">
            <v>FG</v>
          </cell>
          <cell r="C1" t="str">
            <v>Group-C</v>
          </cell>
          <cell r="D1" t="str">
            <v>Location-C</v>
          </cell>
          <cell r="E1" t="str">
            <v>Description</v>
          </cell>
          <cell r="F1" t="str">
            <v>Plant Balance</v>
          </cell>
          <cell r="G1" t="str">
            <v>Accum Deprec</v>
          </cell>
        </row>
        <row r="2">
          <cell r="A2">
            <v>181</v>
          </cell>
          <cell r="B2" t="str">
            <v>S</v>
          </cell>
          <cell r="D2">
            <v>381</v>
          </cell>
          <cell r="E2" t="str">
            <v>BLUNDELL PLANT</v>
          </cell>
          <cell r="F2">
            <v>112907267.66000001</v>
          </cell>
          <cell r="G2">
            <v>-51238618.939999998</v>
          </cell>
        </row>
        <row r="3">
          <cell r="A3">
            <v>101</v>
          </cell>
          <cell r="B3" t="str">
            <v>S</v>
          </cell>
          <cell r="D3">
            <v>250252</v>
          </cell>
          <cell r="E3" t="str">
            <v>CARBON PLANT</v>
          </cell>
          <cell r="F3">
            <v>119574189.12</v>
          </cell>
          <cell r="G3">
            <v>-64441908.240000002</v>
          </cell>
        </row>
        <row r="4">
          <cell r="A4">
            <v>102</v>
          </cell>
          <cell r="B4" t="str">
            <v>S</v>
          </cell>
          <cell r="D4">
            <v>240244</v>
          </cell>
          <cell r="E4" t="str">
            <v>CHOLLA PLANT</v>
          </cell>
          <cell r="F4">
            <v>523828155.26999998</v>
          </cell>
          <cell r="G4">
            <v>-168737284.37</v>
          </cell>
        </row>
        <row r="5">
          <cell r="A5">
            <v>103</v>
          </cell>
          <cell r="B5" t="str">
            <v>S</v>
          </cell>
          <cell r="D5">
            <v>401000</v>
          </cell>
          <cell r="E5" t="str">
            <v>COLSTRIP PLANT</v>
          </cell>
          <cell r="F5">
            <v>219072292.44999999</v>
          </cell>
          <cell r="G5">
            <v>-116503758.92</v>
          </cell>
        </row>
        <row r="6">
          <cell r="A6">
            <v>104</v>
          </cell>
          <cell r="B6" t="str">
            <v>S</v>
          </cell>
          <cell r="D6">
            <v>400406</v>
          </cell>
          <cell r="E6" t="str">
            <v>CRAIG PLANT</v>
          </cell>
          <cell r="F6">
            <v>174852172.21000001</v>
          </cell>
          <cell r="G6">
            <v>-88400556.069999993</v>
          </cell>
        </row>
        <row r="7">
          <cell r="A7">
            <v>105</v>
          </cell>
          <cell r="B7" t="str">
            <v>S</v>
          </cell>
          <cell r="D7">
            <v>514000</v>
          </cell>
          <cell r="E7" t="str">
            <v>DAVE JOHNSTON PLANT</v>
          </cell>
          <cell r="F7">
            <v>867379541.65999997</v>
          </cell>
          <cell r="G7">
            <v>-237559867.05000001</v>
          </cell>
        </row>
        <row r="8">
          <cell r="A8">
            <v>106</v>
          </cell>
          <cell r="B8" t="str">
            <v>S</v>
          </cell>
          <cell r="D8">
            <v>260263</v>
          </cell>
          <cell r="E8" t="str">
            <v>GADSBY PLANT</v>
          </cell>
          <cell r="F8">
            <v>79917543.670000002</v>
          </cell>
          <cell r="G8">
            <v>-80137269.900000006</v>
          </cell>
        </row>
        <row r="9">
          <cell r="A9">
            <v>107</v>
          </cell>
          <cell r="B9" t="str">
            <v>S</v>
          </cell>
          <cell r="D9">
            <v>410412</v>
          </cell>
          <cell r="E9" t="str">
            <v>HAYDEN PLANT</v>
          </cell>
          <cell r="F9">
            <v>81384009.900000006</v>
          </cell>
          <cell r="G9">
            <v>-39112442.659999996</v>
          </cell>
        </row>
        <row r="10">
          <cell r="A10">
            <v>108</v>
          </cell>
          <cell r="B10" t="str">
            <v>S</v>
          </cell>
          <cell r="D10">
            <v>300305</v>
          </cell>
          <cell r="E10" t="str">
            <v>HUNTER PLANT</v>
          </cell>
          <cell r="F10">
            <v>1130798566.55</v>
          </cell>
          <cell r="G10">
            <v>-461326119.88999999</v>
          </cell>
        </row>
        <row r="11">
          <cell r="A11">
            <v>109</v>
          </cell>
          <cell r="B11" t="str">
            <v>S</v>
          </cell>
          <cell r="D11">
            <v>280282</v>
          </cell>
          <cell r="E11" t="str">
            <v>HUNTINGTON PLANT</v>
          </cell>
          <cell r="F11">
            <v>815842400.92999995</v>
          </cell>
          <cell r="G11">
            <v>-243383704.94</v>
          </cell>
        </row>
        <row r="12">
          <cell r="A12">
            <v>191</v>
          </cell>
          <cell r="B12" t="str">
            <v>S</v>
          </cell>
          <cell r="D12">
            <v>220000</v>
          </cell>
          <cell r="E12" t="str">
            <v>JAMES RIVER PLANT</v>
          </cell>
          <cell r="F12">
            <v>34450539.979999997</v>
          </cell>
          <cell r="G12">
            <v>-26458555.52</v>
          </cell>
        </row>
        <row r="13">
          <cell r="A13">
            <v>110</v>
          </cell>
          <cell r="B13" t="str">
            <v>S</v>
          </cell>
          <cell r="D13">
            <v>517000</v>
          </cell>
          <cell r="E13" t="str">
            <v>JIM BRIDGER PLANT</v>
          </cell>
          <cell r="F13">
            <v>1053751118.37</v>
          </cell>
          <cell r="G13">
            <v>-486768531.69</v>
          </cell>
        </row>
        <row r="14">
          <cell r="A14">
            <v>111</v>
          </cell>
          <cell r="B14" t="str">
            <v>S</v>
          </cell>
          <cell r="D14">
            <v>270273</v>
          </cell>
          <cell r="E14" t="str">
            <v>NAUGHTON PLANT</v>
          </cell>
          <cell r="F14">
            <v>614898389.86999989</v>
          </cell>
          <cell r="G14">
            <v>-212201492.62</v>
          </cell>
        </row>
        <row r="15">
          <cell r="A15">
            <v>112</v>
          </cell>
          <cell r="B15" t="str">
            <v>S</v>
          </cell>
          <cell r="D15">
            <v>519000</v>
          </cell>
          <cell r="E15" t="str">
            <v>WYODAK PLANT</v>
          </cell>
          <cell r="F15">
            <v>445757416.58999997</v>
          </cell>
          <cell r="G15">
            <v>-144659685.34</v>
          </cell>
        </row>
        <row r="16">
          <cell r="E16" t="str">
            <v>Sub-total</v>
          </cell>
          <cell r="F16">
            <v>6274413604.2299995</v>
          </cell>
          <cell r="G16">
            <v>-2420929796.1500001</v>
          </cell>
        </row>
        <row r="18">
          <cell r="E18" t="str">
            <v>Water Rights:</v>
          </cell>
        </row>
        <row r="19">
          <cell r="A19">
            <v>101</v>
          </cell>
          <cell r="B19" t="str">
            <v>S</v>
          </cell>
          <cell r="D19">
            <v>250252</v>
          </cell>
          <cell r="E19" t="str">
            <v>CARBON PLANT</v>
          </cell>
          <cell r="F19">
            <v>865460.63</v>
          </cell>
          <cell r="G19">
            <v>-683010.14</v>
          </cell>
        </row>
        <row r="20">
          <cell r="A20">
            <v>105</v>
          </cell>
          <cell r="B20" t="str">
            <v>S</v>
          </cell>
          <cell r="D20">
            <v>514000</v>
          </cell>
          <cell r="E20" t="str">
            <v>DAVE JOHNSTON PLANT</v>
          </cell>
          <cell r="F20">
            <v>9700996.6099999994</v>
          </cell>
          <cell r="G20">
            <v>-2534227.08</v>
          </cell>
        </row>
        <row r="21">
          <cell r="A21">
            <v>106</v>
          </cell>
          <cell r="B21" t="str">
            <v>S</v>
          </cell>
          <cell r="D21">
            <v>260263</v>
          </cell>
          <cell r="E21" t="str">
            <v>GADSBY PLANT</v>
          </cell>
          <cell r="F21">
            <v>8138.01</v>
          </cell>
          <cell r="G21">
            <v>-12995.48</v>
          </cell>
        </row>
        <row r="22">
          <cell r="A22">
            <v>108</v>
          </cell>
          <cell r="B22" t="str">
            <v>S</v>
          </cell>
          <cell r="D22">
            <v>300305</v>
          </cell>
          <cell r="E22" t="str">
            <v>HUNTER PLANT</v>
          </cell>
          <cell r="F22">
            <v>24271831.300000001</v>
          </cell>
          <cell r="G22">
            <v>-10839178.970000001</v>
          </cell>
        </row>
        <row r="23">
          <cell r="A23">
            <v>109</v>
          </cell>
          <cell r="B23" t="str">
            <v>S</v>
          </cell>
          <cell r="D23">
            <v>280282</v>
          </cell>
          <cell r="E23" t="str">
            <v>HUNTINGTON PLANT</v>
          </cell>
          <cell r="F23">
            <v>1471639</v>
          </cell>
          <cell r="G23">
            <v>-981840.79</v>
          </cell>
        </row>
        <row r="24">
          <cell r="A24">
            <v>110</v>
          </cell>
          <cell r="B24" t="str">
            <v>S</v>
          </cell>
          <cell r="D24">
            <v>517000</v>
          </cell>
          <cell r="E24" t="str">
            <v>JIM BRIDGER PLANT</v>
          </cell>
          <cell r="F24">
            <v>171270</v>
          </cell>
          <cell r="G24">
            <v>-96462.75</v>
          </cell>
        </row>
        <row r="25">
          <cell r="A25">
            <v>111</v>
          </cell>
          <cell r="B25" t="str">
            <v>S</v>
          </cell>
          <cell r="D25">
            <v>270273</v>
          </cell>
          <cell r="E25" t="str">
            <v>NAUGHTON PLANT</v>
          </cell>
          <cell r="F25">
            <v>690.97</v>
          </cell>
          <cell r="G25">
            <v>-631.41</v>
          </cell>
        </row>
        <row r="26">
          <cell r="A26">
            <v>112</v>
          </cell>
          <cell r="B26" t="str">
            <v>S</v>
          </cell>
          <cell r="D26">
            <v>519000</v>
          </cell>
          <cell r="E26" t="str">
            <v>WYODAK PLANT</v>
          </cell>
          <cell r="F26">
            <v>13496.8</v>
          </cell>
          <cell r="G26">
            <v>-7722.45</v>
          </cell>
        </row>
        <row r="27">
          <cell r="E27" t="str">
            <v>Water Rights</v>
          </cell>
          <cell r="F27">
            <v>36503523.319999993</v>
          </cell>
          <cell r="G27">
            <v>-15156069.07</v>
          </cell>
        </row>
        <row r="28">
          <cell r="E28" t="str">
            <v>Total Steam</v>
          </cell>
          <cell r="F28">
            <v>6310917127.5499992</v>
          </cell>
          <cell r="G28">
            <v>-2436085865.2200003</v>
          </cell>
        </row>
        <row r="30">
          <cell r="A30">
            <v>301</v>
          </cell>
          <cell r="B30" t="str">
            <v>H</v>
          </cell>
          <cell r="D30">
            <v>2381</v>
          </cell>
          <cell r="E30" t="str">
            <v>ASHTON / ST ANTHONY LICENSE (2381)</v>
          </cell>
          <cell r="F30">
            <v>20003453.899999999</v>
          </cell>
          <cell r="G30">
            <v>-5490290.5199999996</v>
          </cell>
        </row>
        <row r="31">
          <cell r="A31">
            <v>302</v>
          </cell>
          <cell r="B31" t="str">
            <v>H</v>
          </cell>
          <cell r="D31">
            <v>20</v>
          </cell>
          <cell r="E31" t="str">
            <v>BEAR RIVER LICENSE (20)</v>
          </cell>
          <cell r="F31">
            <v>45418651.329999998</v>
          </cell>
          <cell r="G31">
            <v>-16853240.399999999</v>
          </cell>
        </row>
        <row r="32">
          <cell r="A32">
            <v>303</v>
          </cell>
          <cell r="B32" t="str">
            <v>H</v>
          </cell>
          <cell r="D32">
            <v>23000</v>
          </cell>
          <cell r="E32" t="str">
            <v>BEND (23)</v>
          </cell>
          <cell r="F32">
            <v>1330234.28</v>
          </cell>
          <cell r="G32">
            <v>-964349</v>
          </cell>
        </row>
        <row r="33">
          <cell r="A33">
            <v>304</v>
          </cell>
          <cell r="B33" t="str">
            <v>H</v>
          </cell>
          <cell r="D33">
            <v>410000</v>
          </cell>
          <cell r="E33" t="str">
            <v>BIG FORK (410)</v>
          </cell>
          <cell r="F33">
            <v>7331538.9299999997</v>
          </cell>
          <cell r="G33">
            <v>-3752905.24</v>
          </cell>
        </row>
        <row r="34">
          <cell r="A34">
            <v>305</v>
          </cell>
          <cell r="B34" t="str">
            <v>H</v>
          </cell>
          <cell r="D34">
            <v>213000</v>
          </cell>
          <cell r="E34" t="str">
            <v>CONDIT (213)</v>
          </cell>
          <cell r="F34">
            <v>1401313.96</v>
          </cell>
          <cell r="G34">
            <v>-1364856.93</v>
          </cell>
        </row>
        <row r="35">
          <cell r="A35">
            <v>306</v>
          </cell>
          <cell r="B35" t="str">
            <v>H</v>
          </cell>
          <cell r="D35">
            <v>444</v>
          </cell>
          <cell r="E35" t="str">
            <v>CUTLER (444)</v>
          </cell>
          <cell r="F35">
            <v>26766689.16</v>
          </cell>
          <cell r="G35">
            <v>-7639439.6799999997</v>
          </cell>
        </row>
        <row r="36">
          <cell r="A36">
            <v>307</v>
          </cell>
          <cell r="B36" t="str">
            <v>H</v>
          </cell>
          <cell r="D36">
            <v>36000</v>
          </cell>
          <cell r="E36" t="str">
            <v>EAGLE POINT (36)</v>
          </cell>
          <cell r="F36">
            <v>1833611.43</v>
          </cell>
          <cell r="G36">
            <v>-1528625.47</v>
          </cell>
        </row>
        <row r="37">
          <cell r="A37">
            <v>308</v>
          </cell>
          <cell r="B37" t="str">
            <v>H</v>
          </cell>
          <cell r="D37">
            <v>446</v>
          </cell>
          <cell r="E37" t="str">
            <v>FOUNTAIN GREEN (446)</v>
          </cell>
          <cell r="F37">
            <v>593217.28000000003</v>
          </cell>
          <cell r="G37">
            <v>-435628.79999999999</v>
          </cell>
        </row>
        <row r="38">
          <cell r="A38">
            <v>309</v>
          </cell>
          <cell r="B38" t="str">
            <v>H</v>
          </cell>
          <cell r="D38">
            <v>445</v>
          </cell>
          <cell r="E38" t="str">
            <v>GRANITE (445)</v>
          </cell>
          <cell r="F38">
            <v>5237299.63</v>
          </cell>
          <cell r="G38">
            <v>-1865459.08</v>
          </cell>
        </row>
        <row r="39">
          <cell r="A39">
            <v>311</v>
          </cell>
          <cell r="B39" t="str">
            <v>H</v>
          </cell>
          <cell r="D39">
            <v>18000</v>
          </cell>
          <cell r="E39" t="str">
            <v>KLAMATH DAMS - Accelerated Rates</v>
          </cell>
          <cell r="F39">
            <v>83239500.859999999</v>
          </cell>
          <cell r="G39">
            <v>-31347979.739999998</v>
          </cell>
        </row>
        <row r="40">
          <cell r="A40">
            <v>310</v>
          </cell>
          <cell r="B40" t="str">
            <v>H</v>
          </cell>
          <cell r="D40">
            <v>2082</v>
          </cell>
          <cell r="E40" t="str">
            <v>KLAMATH RIVER LICENSE (2082)</v>
          </cell>
          <cell r="F40">
            <v>15005638.65</v>
          </cell>
          <cell r="G40">
            <v>-8368256.1299999999</v>
          </cell>
        </row>
        <row r="41">
          <cell r="A41">
            <v>312</v>
          </cell>
          <cell r="B41" t="str">
            <v>H</v>
          </cell>
          <cell r="D41">
            <v>468</v>
          </cell>
          <cell r="E41" t="str">
            <v>LAST CHANCE (468)</v>
          </cell>
          <cell r="F41">
            <v>2802535.81</v>
          </cell>
          <cell r="G41">
            <v>-1449737.93</v>
          </cell>
        </row>
        <row r="42">
          <cell r="A42">
            <v>313</v>
          </cell>
          <cell r="B42" t="str">
            <v>H</v>
          </cell>
          <cell r="D42">
            <v>458</v>
          </cell>
          <cell r="E42" t="str">
            <v>LIFTON (458)</v>
          </cell>
          <cell r="F42">
            <v>17758278.199999999</v>
          </cell>
          <cell r="G42">
            <v>-4815592.0599999996</v>
          </cell>
        </row>
        <row r="43">
          <cell r="A43">
            <v>314</v>
          </cell>
          <cell r="B43" t="str">
            <v>H</v>
          </cell>
          <cell r="D43">
            <v>215000</v>
          </cell>
          <cell r="E43" t="str">
            <v>MERWIN (215)</v>
          </cell>
          <cell r="F43">
            <v>64020529.539999999</v>
          </cell>
          <cell r="G43">
            <v>-24431210.329999998</v>
          </cell>
        </row>
        <row r="44">
          <cell r="A44">
            <v>315</v>
          </cell>
          <cell r="B44" t="str">
            <v>H</v>
          </cell>
          <cell r="D44">
            <v>1927</v>
          </cell>
          <cell r="E44" t="str">
            <v>NORTH UMPQUA RIVER LICENSE (1927)</v>
          </cell>
          <cell r="F44">
            <v>188363479.34999999</v>
          </cell>
          <cell r="G44">
            <v>-49872536.380000003</v>
          </cell>
        </row>
        <row r="45">
          <cell r="A45">
            <v>316</v>
          </cell>
          <cell r="B45" t="str">
            <v>H</v>
          </cell>
          <cell r="D45">
            <v>448</v>
          </cell>
          <cell r="E45" t="str">
            <v>OLMSTED (448)</v>
          </cell>
          <cell r="F45">
            <v>235407.22</v>
          </cell>
          <cell r="G45">
            <v>-175631.83</v>
          </cell>
        </row>
        <row r="46">
          <cell r="A46">
            <v>317</v>
          </cell>
          <cell r="B46" t="str">
            <v>H</v>
          </cell>
          <cell r="D46">
            <v>460</v>
          </cell>
          <cell r="E46" t="str">
            <v>PARIS (460)</v>
          </cell>
          <cell r="F46">
            <v>437064.38</v>
          </cell>
          <cell r="G46">
            <v>-323004.7</v>
          </cell>
        </row>
        <row r="47">
          <cell r="A47">
            <v>318</v>
          </cell>
          <cell r="B47" t="str">
            <v>H</v>
          </cell>
          <cell r="D47">
            <v>449</v>
          </cell>
          <cell r="E47" t="str">
            <v>PIONEER (449)</v>
          </cell>
          <cell r="F47">
            <v>10975904.24</v>
          </cell>
          <cell r="G47">
            <v>-4824743.6900000004</v>
          </cell>
        </row>
        <row r="48">
          <cell r="A48">
            <v>320</v>
          </cell>
          <cell r="B48" t="str">
            <v>H</v>
          </cell>
          <cell r="D48">
            <v>33000</v>
          </cell>
          <cell r="E48" t="str">
            <v>PROSPECT #3 (33)</v>
          </cell>
          <cell r="F48">
            <v>6978554.7699999996</v>
          </cell>
          <cell r="G48">
            <v>-4852595.6900000004</v>
          </cell>
        </row>
        <row r="49">
          <cell r="A49">
            <v>319</v>
          </cell>
          <cell r="B49" t="str">
            <v>H</v>
          </cell>
          <cell r="D49">
            <v>2630</v>
          </cell>
          <cell r="E49" t="str">
            <v>PROSPECT 1,2&amp;4 LICENSE (2630)</v>
          </cell>
          <cell r="F49">
            <v>35867509.560000002</v>
          </cell>
          <cell r="G49">
            <v>-8746432.3900000006</v>
          </cell>
        </row>
        <row r="50">
          <cell r="A50">
            <v>321</v>
          </cell>
          <cell r="B50" t="str">
            <v>H</v>
          </cell>
          <cell r="D50">
            <v>9281</v>
          </cell>
          <cell r="E50" t="str">
            <v>SANTA CLARA LICENSE (9281)</v>
          </cell>
          <cell r="F50">
            <v>2486456.27</v>
          </cell>
          <cell r="G50">
            <v>-1489294.37</v>
          </cell>
        </row>
        <row r="51">
          <cell r="A51">
            <v>323</v>
          </cell>
          <cell r="B51" t="str">
            <v>H</v>
          </cell>
          <cell r="D51">
            <v>452</v>
          </cell>
          <cell r="E51" t="str">
            <v>STAIRS (452)</v>
          </cell>
          <cell r="F51">
            <v>1624229.6500000001</v>
          </cell>
          <cell r="G51">
            <v>-779891.67</v>
          </cell>
        </row>
        <row r="52">
          <cell r="A52">
            <v>324</v>
          </cell>
          <cell r="B52" t="str">
            <v>H</v>
          </cell>
          <cell r="D52">
            <v>218000</v>
          </cell>
          <cell r="E52" t="str">
            <v>SWIFT (218)</v>
          </cell>
          <cell r="F52">
            <v>98825719.629999995</v>
          </cell>
          <cell r="G52">
            <v>-38740051.770000003</v>
          </cell>
        </row>
        <row r="53">
          <cell r="A53">
            <v>325</v>
          </cell>
          <cell r="B53" t="str">
            <v>H</v>
          </cell>
          <cell r="D53">
            <v>467</v>
          </cell>
          <cell r="E53" t="str">
            <v>VIVA NAUGHTON (467)</v>
          </cell>
          <cell r="F53">
            <v>1194485.95</v>
          </cell>
          <cell r="G53">
            <v>-534773.61</v>
          </cell>
        </row>
        <row r="54">
          <cell r="A54">
            <v>326</v>
          </cell>
          <cell r="B54" t="str">
            <v>H</v>
          </cell>
          <cell r="D54">
            <v>29000</v>
          </cell>
          <cell r="E54" t="str">
            <v>WALLOWA FALLS (29)</v>
          </cell>
          <cell r="F54">
            <v>2831430.19</v>
          </cell>
          <cell r="G54">
            <v>-2156565.66</v>
          </cell>
        </row>
        <row r="55">
          <cell r="A55">
            <v>327</v>
          </cell>
          <cell r="B55" t="str">
            <v>H</v>
          </cell>
          <cell r="D55">
            <v>454</v>
          </cell>
          <cell r="E55" t="str">
            <v>WEBER (454)</v>
          </cell>
          <cell r="F55">
            <v>2947776.72</v>
          </cell>
          <cell r="G55">
            <v>-1893656</v>
          </cell>
        </row>
        <row r="56">
          <cell r="A56">
            <v>328</v>
          </cell>
          <cell r="B56" t="str">
            <v>H</v>
          </cell>
          <cell r="D56">
            <v>219000</v>
          </cell>
          <cell r="E56" t="str">
            <v>YALE (219)</v>
          </cell>
          <cell r="F56">
            <v>52367478.350000001</v>
          </cell>
          <cell r="G56">
            <v>-27962123.390000001</v>
          </cell>
        </row>
        <row r="57">
          <cell r="A57" t="str">
            <v>DecommissioningReserve</v>
          </cell>
          <cell r="B57" t="str">
            <v>H</v>
          </cell>
          <cell r="E57" t="str">
            <v>DECOMMISSIONING RESERVE</v>
          </cell>
          <cell r="G57">
            <v>-7112646.9500000002</v>
          </cell>
        </row>
        <row r="58">
          <cell r="E58" t="str">
            <v>Total Hydro</v>
          </cell>
          <cell r="F58">
            <v>697877989.24000013</v>
          </cell>
          <cell r="G58">
            <v>-259771519.41000003</v>
          </cell>
        </row>
        <row r="60">
          <cell r="A60">
            <v>401</v>
          </cell>
          <cell r="B60" t="str">
            <v>O</v>
          </cell>
          <cell r="D60">
            <v>203300</v>
          </cell>
          <cell r="E60" t="str">
            <v>CHEHALIS CCCT PLANT</v>
          </cell>
          <cell r="F60">
            <v>341683658.12</v>
          </cell>
          <cell r="G60">
            <v>-66806438.359999999</v>
          </cell>
        </row>
        <row r="61">
          <cell r="A61">
            <v>402</v>
          </cell>
          <cell r="B61" t="str">
            <v>O</v>
          </cell>
          <cell r="D61">
            <v>310318</v>
          </cell>
          <cell r="E61" t="str">
            <v>CURRANT CREEK CCCT PLANT</v>
          </cell>
          <cell r="F61">
            <v>352129810.50999999</v>
          </cell>
          <cell r="G61">
            <v>-54593880.630000003</v>
          </cell>
        </row>
        <row r="62">
          <cell r="A62">
            <v>403</v>
          </cell>
          <cell r="B62" t="str">
            <v>O</v>
          </cell>
          <cell r="D62">
            <v>129500</v>
          </cell>
          <cell r="E62" t="str">
            <v>HERMISTON CCCT PLANT</v>
          </cell>
          <cell r="F62">
            <v>169811190.19999999</v>
          </cell>
          <cell r="G62">
            <v>-52703467.079999998</v>
          </cell>
        </row>
        <row r="63">
          <cell r="A63">
            <v>404</v>
          </cell>
          <cell r="B63" t="str">
            <v>O</v>
          </cell>
          <cell r="D63">
            <v>225228</v>
          </cell>
          <cell r="E63" t="str">
            <v>LAKESIDE CCCT PLANT</v>
          </cell>
          <cell r="F63">
            <v>339533797.08999997</v>
          </cell>
          <cell r="G63">
            <v>-20968867.969999999</v>
          </cell>
        </row>
        <row r="64">
          <cell r="A64">
            <v>501</v>
          </cell>
          <cell r="B64" t="str">
            <v>O</v>
          </cell>
          <cell r="D64">
            <v>264267</v>
          </cell>
          <cell r="E64" t="str">
            <v>GADSBY CT PLANT - PEAKING UNITS 4-6</v>
          </cell>
          <cell r="F64">
            <v>81939705.060000002</v>
          </cell>
          <cell r="G64">
            <v>-23103105.969999999</v>
          </cell>
        </row>
        <row r="65">
          <cell r="A65">
            <v>502</v>
          </cell>
          <cell r="B65" t="str">
            <v>O</v>
          </cell>
          <cell r="D65">
            <v>475</v>
          </cell>
          <cell r="E65" t="str">
            <v>LITTLE MOUNTAIN</v>
          </cell>
          <cell r="F65">
            <v>1731661.82</v>
          </cell>
          <cell r="G65">
            <v>-2072532.13</v>
          </cell>
        </row>
        <row r="66">
          <cell r="A66" t="str">
            <v>Wind</v>
          </cell>
          <cell r="B66" t="str">
            <v>O</v>
          </cell>
          <cell r="E66" t="str">
            <v>WIND PLANTS</v>
          </cell>
          <cell r="F66">
            <v>1997238832.4200001</v>
          </cell>
          <cell r="G66">
            <v>-262563567.88999999</v>
          </cell>
        </row>
        <row r="67">
          <cell r="A67">
            <v>801</v>
          </cell>
          <cell r="B67" t="str">
            <v>O</v>
          </cell>
          <cell r="D67">
            <v>235</v>
          </cell>
          <cell r="E67" t="str">
            <v>EAST SIDE MOBILE GENERATION EQUIP</v>
          </cell>
          <cell r="F67">
            <v>839680.12</v>
          </cell>
          <cell r="G67">
            <v>-230289.99</v>
          </cell>
        </row>
        <row r="68">
          <cell r="A68">
            <v>802</v>
          </cell>
          <cell r="B68" t="str">
            <v>O</v>
          </cell>
          <cell r="D68">
            <v>122350</v>
          </cell>
          <cell r="E68" t="str">
            <v>WEST SIDE MOBILE GENERATION EQUIP</v>
          </cell>
          <cell r="F68">
            <v>849226.01</v>
          </cell>
          <cell r="G68">
            <v>-108198.54</v>
          </cell>
        </row>
        <row r="69">
          <cell r="A69">
            <v>702</v>
          </cell>
          <cell r="B69" t="str">
            <v>O</v>
          </cell>
          <cell r="D69">
            <v>15058</v>
          </cell>
          <cell r="E69" t="str">
            <v>Solar Generation - Utah</v>
          </cell>
          <cell r="F69">
            <v>36389.01</v>
          </cell>
          <cell r="G69">
            <v>-43952.77</v>
          </cell>
        </row>
        <row r="70">
          <cell r="A70">
            <v>704</v>
          </cell>
          <cell r="B70" t="str">
            <v>O</v>
          </cell>
          <cell r="D70">
            <v>119850</v>
          </cell>
          <cell r="E70" t="str">
            <v>Solar Generation - Oregon</v>
          </cell>
          <cell r="F70">
            <v>56321.97</v>
          </cell>
          <cell r="G70">
            <v>-60789.120000000003</v>
          </cell>
        </row>
        <row r="71">
          <cell r="A71">
            <v>703</v>
          </cell>
          <cell r="B71" t="str">
            <v>O</v>
          </cell>
          <cell r="D71">
            <v>525000</v>
          </cell>
          <cell r="E71" t="str">
            <v>Solar Generation - Wyoming</v>
          </cell>
          <cell r="F71">
            <v>55086.78</v>
          </cell>
          <cell r="G71">
            <v>-66516.25</v>
          </cell>
        </row>
        <row r="72">
          <cell r="A72">
            <v>701</v>
          </cell>
          <cell r="B72" t="str">
            <v>O</v>
          </cell>
          <cell r="D72">
            <v>502001</v>
          </cell>
          <cell r="E72" t="str">
            <v>Solar Generation - Atlantic City</v>
          </cell>
          <cell r="F72">
            <v>5545.93</v>
          </cell>
          <cell r="G72">
            <v>-1616.2</v>
          </cell>
        </row>
        <row r="73">
          <cell r="E73" t="str">
            <v>Sub-total</v>
          </cell>
          <cell r="F73">
            <v>3285910905.04</v>
          </cell>
          <cell r="G73">
            <v>-483323222.89999998</v>
          </cell>
        </row>
        <row r="75">
          <cell r="E75" t="str">
            <v>Water Rights:</v>
          </cell>
        </row>
        <row r="76">
          <cell r="A76">
            <v>402</v>
          </cell>
          <cell r="B76" t="str">
            <v>O</v>
          </cell>
          <cell r="D76">
            <v>310318</v>
          </cell>
          <cell r="E76" t="str">
            <v>CURRANT CREEK CCCT PLANT</v>
          </cell>
          <cell r="F76">
            <v>2891146.49</v>
          </cell>
          <cell r="G76">
            <v>-351.02</v>
          </cell>
        </row>
        <row r="77">
          <cell r="A77">
            <v>404</v>
          </cell>
          <cell r="B77" t="str">
            <v>O</v>
          </cell>
          <cell r="D77">
            <v>225228</v>
          </cell>
          <cell r="E77" t="str">
            <v>LAKESIDE CCCT PLANT</v>
          </cell>
          <cell r="F77">
            <v>14529040</v>
          </cell>
          <cell r="G77">
            <v>0</v>
          </cell>
        </row>
        <row r="78">
          <cell r="E78" t="str">
            <v>Water Rights</v>
          </cell>
          <cell r="F78">
            <v>17420186.490000002</v>
          </cell>
          <cell r="G78">
            <v>-351.02</v>
          </cell>
        </row>
        <row r="79">
          <cell r="E79" t="str">
            <v>Total Other</v>
          </cell>
          <cell r="F79">
            <v>3303331091.5299997</v>
          </cell>
          <cell r="G79">
            <v>-483323573.91999996</v>
          </cell>
        </row>
        <row r="82">
          <cell r="A82" t="str">
            <v>Transmission</v>
          </cell>
          <cell r="B82" t="str">
            <v>T</v>
          </cell>
          <cell r="C82">
            <v>555</v>
          </cell>
          <cell r="E82" t="str">
            <v>TRANSMISSION PLANT</v>
          </cell>
          <cell r="F82">
            <v>4450047956.6399994</v>
          </cell>
          <cell r="G82">
            <v>-1225781308.9100001</v>
          </cell>
        </row>
        <row r="84">
          <cell r="A84" t="str">
            <v>OregonDist</v>
          </cell>
          <cell r="B84" t="str">
            <v>D</v>
          </cell>
          <cell r="C84">
            <v>100</v>
          </cell>
          <cell r="E84" t="str">
            <v>DISTRIBUTION PLANT (OREGON)</v>
          </cell>
          <cell r="F84">
            <v>1746776175.6400001</v>
          </cell>
          <cell r="G84">
            <v>-791511086.92000103</v>
          </cell>
        </row>
        <row r="85">
          <cell r="A85" t="str">
            <v>WashingtonDist</v>
          </cell>
          <cell r="B85" t="str">
            <v>D</v>
          </cell>
          <cell r="C85">
            <v>200</v>
          </cell>
          <cell r="E85" t="str">
            <v>DISTRIBUTION PLANT (WASHINGTON)</v>
          </cell>
          <cell r="F85">
            <v>404227933.07000005</v>
          </cell>
          <cell r="G85">
            <v>-178370996.30000001</v>
          </cell>
        </row>
        <row r="86">
          <cell r="A86" t="str">
            <v>IdahoDist</v>
          </cell>
          <cell r="B86" t="str">
            <v>D</v>
          </cell>
          <cell r="C86">
            <v>300</v>
          </cell>
          <cell r="E86" t="str">
            <v>DISTRIBUTION PLANT (IDAHO)</v>
          </cell>
          <cell r="F86">
            <v>282034462.50999999</v>
          </cell>
          <cell r="G86">
            <v>-119172266.55000001</v>
          </cell>
        </row>
        <row r="87">
          <cell r="A87" t="str">
            <v>WyomingDist</v>
          </cell>
          <cell r="B87" t="str">
            <v>D</v>
          </cell>
          <cell r="C87">
            <v>500</v>
          </cell>
          <cell r="E87" t="str">
            <v>DISTRIBUTION PLANT (WYOMING)</v>
          </cell>
          <cell r="F87">
            <v>593075080.83000004</v>
          </cell>
          <cell r="G87">
            <v>-226408868.86000001</v>
          </cell>
        </row>
        <row r="88">
          <cell r="A88" t="str">
            <v>CaliforniaDist</v>
          </cell>
          <cell r="B88" t="str">
            <v>D</v>
          </cell>
          <cell r="C88">
            <v>600</v>
          </cell>
          <cell r="E88" t="str">
            <v>DISTRIBUTION PLANT (CALIFORNIA)</v>
          </cell>
          <cell r="F88">
            <v>225035480.86000001</v>
          </cell>
          <cell r="G88">
            <v>-101665301.34000009</v>
          </cell>
        </row>
        <row r="89">
          <cell r="A89" t="str">
            <v>UtahDist</v>
          </cell>
          <cell r="B89" t="str">
            <v>D</v>
          </cell>
          <cell r="C89">
            <v>850</v>
          </cell>
          <cell r="E89" t="str">
            <v>DISTRIBUTION PLANT (UTAH)</v>
          </cell>
          <cell r="F89">
            <v>2388444688.1899996</v>
          </cell>
          <cell r="G89">
            <v>-742835137.15999997</v>
          </cell>
        </row>
        <row r="90">
          <cell r="E90" t="str">
            <v>Total Distribution</v>
          </cell>
          <cell r="F90">
            <v>5639593821.1000004</v>
          </cell>
          <cell r="G90">
            <v>-2159963657.1300011</v>
          </cell>
        </row>
        <row r="92">
          <cell r="A92" t="str">
            <v>OregonGen</v>
          </cell>
          <cell r="B92" t="str">
            <v>G</v>
          </cell>
          <cell r="C92">
            <v>100</v>
          </cell>
          <cell r="E92" t="str">
            <v>GENERAL PLANT (OREGON)</v>
          </cell>
          <cell r="F92">
            <v>134886354.88</v>
          </cell>
          <cell r="G92">
            <v>-33455943.760000002</v>
          </cell>
        </row>
        <row r="93">
          <cell r="A93" t="str">
            <v>AZCOMTGen</v>
          </cell>
          <cell r="B93" t="str">
            <v>G</v>
          </cell>
          <cell r="C93">
            <v>150</v>
          </cell>
          <cell r="E93" t="str">
            <v>GENERAL PLANT (AZ, CO, MT, etc.)</v>
          </cell>
          <cell r="F93">
            <v>3715887.71</v>
          </cell>
          <cell r="G93">
            <v>-2084000.93</v>
          </cell>
        </row>
        <row r="94">
          <cell r="A94" t="str">
            <v>WashingtonGen</v>
          </cell>
          <cell r="B94" t="str">
            <v>G</v>
          </cell>
          <cell r="C94">
            <v>200</v>
          </cell>
          <cell r="E94" t="str">
            <v>GENERAL PLANT (WASHINGTON)</v>
          </cell>
          <cell r="F94">
            <v>27282076.609999999</v>
          </cell>
          <cell r="G94">
            <v>-10727133.060000001</v>
          </cell>
        </row>
        <row r="95">
          <cell r="A95" t="str">
            <v>IdahoGen</v>
          </cell>
          <cell r="B95" t="str">
            <v>G</v>
          </cell>
          <cell r="C95">
            <v>300</v>
          </cell>
          <cell r="E95" t="str">
            <v>GENERAL PLANT (IDAHO)</v>
          </cell>
          <cell r="F95">
            <v>27706981.319999997</v>
          </cell>
          <cell r="G95">
            <v>-8956252.6899999995</v>
          </cell>
        </row>
        <row r="96">
          <cell r="A96" t="str">
            <v>WyomingGen</v>
          </cell>
          <cell r="B96" t="str">
            <v>G</v>
          </cell>
          <cell r="C96">
            <v>500</v>
          </cell>
          <cell r="E96" t="str">
            <v>GENERAL PLANT (WYOMING)</v>
          </cell>
          <cell r="F96">
            <v>56396614.310000002</v>
          </cell>
          <cell r="G96">
            <v>-13870278.960000001</v>
          </cell>
        </row>
        <row r="97">
          <cell r="A97" t="str">
            <v>CaliforniaGen</v>
          </cell>
          <cell r="B97" t="str">
            <v>G</v>
          </cell>
          <cell r="C97">
            <v>600</v>
          </cell>
          <cell r="E97" t="str">
            <v>GENERAL PLANT (CALIFORNIA)</v>
          </cell>
          <cell r="F97">
            <v>10157893.85</v>
          </cell>
          <cell r="G97">
            <v>-3854765.98</v>
          </cell>
        </row>
        <row r="98">
          <cell r="A98" t="str">
            <v>UtahGen</v>
          </cell>
          <cell r="B98" t="str">
            <v>G</v>
          </cell>
          <cell r="C98">
            <v>850</v>
          </cell>
          <cell r="E98" t="str">
            <v>GENERAL PLANT (UTAH)</v>
          </cell>
          <cell r="F98">
            <v>194647202.19</v>
          </cell>
          <cell r="G98">
            <v>-60504981.149999999</v>
          </cell>
        </row>
        <row r="99">
          <cell r="B99" t="str">
            <v>G</v>
          </cell>
          <cell r="E99" t="str">
            <v>GENERAL VINTAGE ACCOUNTS</v>
          </cell>
          <cell r="F99">
            <v>221456161.55000001</v>
          </cell>
          <cell r="G99">
            <v>-109343113.78</v>
          </cell>
        </row>
        <row r="100">
          <cell r="B100" t="str">
            <v>G</v>
          </cell>
          <cell r="E100" t="str">
            <v>COMMUNICATION VINTAGE ACCOUNT</v>
          </cell>
          <cell r="F100">
            <v>293178179.73999989</v>
          </cell>
          <cell r="G100">
            <v>-76651971.049999997</v>
          </cell>
        </row>
        <row r="101">
          <cell r="F101">
            <v>969427352.15999997</v>
          </cell>
          <cell r="G101">
            <v>-319448441.36000001</v>
          </cell>
        </row>
        <row r="103">
          <cell r="A103" t="str">
            <v>Mining</v>
          </cell>
          <cell r="B103" t="str">
            <v>M</v>
          </cell>
          <cell r="C103">
            <v>850</v>
          </cell>
          <cell r="E103" t="str">
            <v>MINING OPERATIONS (UTAH)</v>
          </cell>
          <cell r="F103">
            <v>235124849.29000002</v>
          </cell>
          <cell r="G103">
            <v>-120358710.65000001</v>
          </cell>
        </row>
        <row r="105">
          <cell r="B105" t="str">
            <v>Grand Total</v>
          </cell>
          <cell r="E105" t="str">
            <v>Total for Study (All but Oregon)</v>
          </cell>
          <cell r="F105">
            <v>21606320187.509995</v>
          </cell>
          <cell r="G105">
            <v>-7004733076.6000013</v>
          </cell>
        </row>
      </sheetData>
      <sheetData sheetId="18">
        <row r="5">
          <cell r="B5" t="str">
            <v>FG</v>
          </cell>
          <cell r="C5" t="str">
            <v>Group-C</v>
          </cell>
          <cell r="D5" t="str">
            <v>Location-C</v>
          </cell>
          <cell r="E5" t="str">
            <v>Description</v>
          </cell>
          <cell r="F5" t="str">
            <v>Plant Balance</v>
          </cell>
          <cell r="G5" t="str">
            <v>Accum Deprec</v>
          </cell>
        </row>
        <row r="6">
          <cell r="A6">
            <v>181</v>
          </cell>
          <cell r="B6" t="str">
            <v>S</v>
          </cell>
          <cell r="D6">
            <v>381</v>
          </cell>
          <cell r="E6" t="str">
            <v>BLUNDELL PLANT</v>
          </cell>
          <cell r="F6">
            <v>112907267.66000001</v>
          </cell>
          <cell r="G6">
            <v>-51238618.939999998</v>
          </cell>
        </row>
        <row r="7">
          <cell r="A7">
            <v>101</v>
          </cell>
          <cell r="B7" t="str">
            <v>S</v>
          </cell>
          <cell r="D7">
            <v>250252</v>
          </cell>
          <cell r="E7" t="str">
            <v>CARBON PLANT</v>
          </cell>
          <cell r="F7">
            <v>119574189.12</v>
          </cell>
          <cell r="G7">
            <v>-69539346.5</v>
          </cell>
        </row>
        <row r="8">
          <cell r="A8">
            <v>102</v>
          </cell>
          <cell r="B8" t="str">
            <v>S</v>
          </cell>
          <cell r="D8">
            <v>240244</v>
          </cell>
          <cell r="E8" t="str">
            <v>CHOLLA PLANT</v>
          </cell>
          <cell r="F8">
            <v>523828155.26999998</v>
          </cell>
          <cell r="G8">
            <v>-185242784.75</v>
          </cell>
        </row>
        <row r="9">
          <cell r="A9">
            <v>103</v>
          </cell>
          <cell r="B9" t="str">
            <v>S</v>
          </cell>
          <cell r="D9">
            <v>401000</v>
          </cell>
          <cell r="E9" t="str">
            <v>COLSTRIP PLANT</v>
          </cell>
          <cell r="F9">
            <v>219072292.44999999</v>
          </cell>
          <cell r="G9">
            <v>-122648251.41</v>
          </cell>
        </row>
        <row r="10">
          <cell r="A10">
            <v>104</v>
          </cell>
          <cell r="B10" t="str">
            <v>S</v>
          </cell>
          <cell r="D10">
            <v>400406</v>
          </cell>
          <cell r="E10" t="str">
            <v>CRAIG PLANT</v>
          </cell>
          <cell r="F10">
            <v>174852172.21000001</v>
          </cell>
          <cell r="G10">
            <v>-94119398.799999997</v>
          </cell>
        </row>
        <row r="11">
          <cell r="A11">
            <v>105</v>
          </cell>
          <cell r="B11" t="str">
            <v>S</v>
          </cell>
          <cell r="D11">
            <v>514000</v>
          </cell>
          <cell r="E11" t="str">
            <v>DAVE JOHNSTON PLANT</v>
          </cell>
          <cell r="F11">
            <v>867379541.65999997</v>
          </cell>
          <cell r="G11">
            <v>-251512165.06</v>
          </cell>
        </row>
        <row r="12">
          <cell r="A12">
            <v>106</v>
          </cell>
          <cell r="B12" t="str">
            <v>S</v>
          </cell>
          <cell r="D12">
            <v>260263</v>
          </cell>
          <cell r="E12" t="str">
            <v>GADSBY PLANT</v>
          </cell>
          <cell r="F12">
            <v>79917543.670000002</v>
          </cell>
          <cell r="G12">
            <v>-80137269.900000006</v>
          </cell>
        </row>
        <row r="13">
          <cell r="A13">
            <v>107</v>
          </cell>
          <cell r="B13" t="str">
            <v>S</v>
          </cell>
          <cell r="D13">
            <v>410412</v>
          </cell>
          <cell r="E13" t="str">
            <v>HAYDEN PLANT</v>
          </cell>
          <cell r="F13">
            <v>81384009.900000006</v>
          </cell>
          <cell r="G13">
            <v>-41796972.659999996</v>
          </cell>
        </row>
        <row r="14">
          <cell r="A14">
            <v>108</v>
          </cell>
          <cell r="B14" t="str">
            <v>S</v>
          </cell>
          <cell r="D14">
            <v>300305</v>
          </cell>
          <cell r="E14" t="str">
            <v>HUNTER PLANT</v>
          </cell>
          <cell r="F14">
            <v>1130798566.55</v>
          </cell>
          <cell r="G14">
            <v>-496049101.49000001</v>
          </cell>
        </row>
        <row r="15">
          <cell r="A15">
            <v>109</v>
          </cell>
          <cell r="B15" t="str">
            <v>S</v>
          </cell>
          <cell r="D15">
            <v>280282</v>
          </cell>
          <cell r="E15" t="str">
            <v>HUNTINGTON PLANT</v>
          </cell>
          <cell r="F15">
            <v>815842400.92999995</v>
          </cell>
          <cell r="G15">
            <v>-257416485.32999998</v>
          </cell>
        </row>
        <row r="16">
          <cell r="A16">
            <v>191</v>
          </cell>
          <cell r="B16" t="str">
            <v>S</v>
          </cell>
          <cell r="D16">
            <v>220000</v>
          </cell>
          <cell r="E16" t="str">
            <v>JAMES RIVER PLANT</v>
          </cell>
          <cell r="F16">
            <v>34450539.979999997</v>
          </cell>
          <cell r="G16">
            <v>-26458555.52</v>
          </cell>
        </row>
        <row r="17">
          <cell r="A17">
            <v>110</v>
          </cell>
          <cell r="B17" t="str">
            <v>S</v>
          </cell>
          <cell r="D17">
            <v>517000</v>
          </cell>
          <cell r="E17" t="str">
            <v>JIM BRIDGER PLANT</v>
          </cell>
          <cell r="F17">
            <v>1053751118.37</v>
          </cell>
          <cell r="G17">
            <v>-529574049.76999998</v>
          </cell>
        </row>
        <row r="18">
          <cell r="A18">
            <v>111</v>
          </cell>
          <cell r="B18" t="str">
            <v>S</v>
          </cell>
          <cell r="D18">
            <v>270273</v>
          </cell>
          <cell r="E18" t="str">
            <v>NAUGHTON PLANT</v>
          </cell>
          <cell r="F18">
            <v>614898389.86999989</v>
          </cell>
          <cell r="G18">
            <v>-212774680.28999999</v>
          </cell>
        </row>
        <row r="19">
          <cell r="A19">
            <v>112</v>
          </cell>
          <cell r="B19" t="str">
            <v>S</v>
          </cell>
          <cell r="D19">
            <v>519000</v>
          </cell>
          <cell r="E19" t="str">
            <v>WYODAK PLANT</v>
          </cell>
          <cell r="F19">
            <v>445757416.58999997</v>
          </cell>
          <cell r="G19">
            <v>-159134270.63</v>
          </cell>
        </row>
        <row r="20">
          <cell r="E20" t="str">
            <v>Sub-total</v>
          </cell>
          <cell r="F20">
            <v>6274413604.2299995</v>
          </cell>
          <cell r="G20">
            <v>-2577641951.0500002</v>
          </cell>
        </row>
        <row r="22">
          <cell r="E22" t="str">
            <v>Water Rights:</v>
          </cell>
        </row>
        <row r="23">
          <cell r="A23">
            <v>101</v>
          </cell>
          <cell r="B23" t="str">
            <v>S</v>
          </cell>
          <cell r="D23">
            <v>250252</v>
          </cell>
          <cell r="E23" t="str">
            <v>CARBON PLANT</v>
          </cell>
          <cell r="F23">
            <v>865460.63</v>
          </cell>
          <cell r="G23">
            <v>-683010.14</v>
          </cell>
        </row>
        <row r="24">
          <cell r="A24">
            <v>105</v>
          </cell>
          <cell r="B24" t="str">
            <v>S</v>
          </cell>
          <cell r="D24">
            <v>514000</v>
          </cell>
          <cell r="E24" t="str">
            <v>DAVE JOHNSTON PLANT</v>
          </cell>
          <cell r="F24">
            <v>9700996.6099999994</v>
          </cell>
          <cell r="G24">
            <v>-2534227.08</v>
          </cell>
        </row>
        <row r="25">
          <cell r="A25">
            <v>106</v>
          </cell>
          <cell r="B25" t="str">
            <v>S</v>
          </cell>
          <cell r="D25">
            <v>260263</v>
          </cell>
          <cell r="E25" t="str">
            <v>GADSBY PLANT</v>
          </cell>
          <cell r="F25">
            <v>8138.01</v>
          </cell>
          <cell r="G25">
            <v>-12995.48</v>
          </cell>
        </row>
        <row r="26">
          <cell r="A26">
            <v>108</v>
          </cell>
          <cell r="B26" t="str">
            <v>S</v>
          </cell>
          <cell r="D26">
            <v>300305</v>
          </cell>
          <cell r="E26" t="str">
            <v>HUNTER PLANT</v>
          </cell>
          <cell r="F26">
            <v>24271831.300000001</v>
          </cell>
          <cell r="G26">
            <v>-10839178.970000001</v>
          </cell>
        </row>
        <row r="27">
          <cell r="A27">
            <v>109</v>
          </cell>
          <cell r="B27" t="str">
            <v>S</v>
          </cell>
          <cell r="D27">
            <v>280282</v>
          </cell>
          <cell r="E27" t="str">
            <v>HUNTINGTON PLANT</v>
          </cell>
          <cell r="F27">
            <v>1471639</v>
          </cell>
          <cell r="G27">
            <v>-981840.79</v>
          </cell>
        </row>
        <row r="28">
          <cell r="A28">
            <v>110</v>
          </cell>
          <cell r="B28" t="str">
            <v>S</v>
          </cell>
          <cell r="D28">
            <v>517000</v>
          </cell>
          <cell r="E28" t="str">
            <v>JIM BRIDGER PLANT</v>
          </cell>
          <cell r="F28">
            <v>171270</v>
          </cell>
          <cell r="G28">
            <v>-96462.75</v>
          </cell>
        </row>
        <row r="29">
          <cell r="A29">
            <v>111</v>
          </cell>
          <cell r="B29" t="str">
            <v>S</v>
          </cell>
          <cell r="D29">
            <v>270273</v>
          </cell>
          <cell r="E29" t="str">
            <v>NAUGHTON PLANT</v>
          </cell>
          <cell r="F29">
            <v>690.97</v>
          </cell>
          <cell r="G29">
            <v>-631.41</v>
          </cell>
        </row>
        <row r="30">
          <cell r="A30">
            <v>112</v>
          </cell>
          <cell r="B30" t="str">
            <v>S</v>
          </cell>
          <cell r="D30">
            <v>519000</v>
          </cell>
          <cell r="E30" t="str">
            <v>WYODAK PLANT</v>
          </cell>
          <cell r="F30">
            <v>13496.8</v>
          </cell>
          <cell r="G30">
            <v>-7722.45</v>
          </cell>
        </row>
        <row r="31">
          <cell r="E31" t="str">
            <v>Water Rights</v>
          </cell>
          <cell r="F31">
            <v>36503523.319999993</v>
          </cell>
          <cell r="G31">
            <v>-15156069.07</v>
          </cell>
        </row>
        <row r="32">
          <cell r="E32" t="str">
            <v>Total Steam (Oregon only)</v>
          </cell>
          <cell r="F32">
            <v>6310917127.5499992</v>
          </cell>
          <cell r="G32">
            <v>-2592798020.1200004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umptions"/>
      <sheetName val="Inputs"/>
      <sheetName val="Data"/>
      <sheetName val="Outage"/>
      <sheetName val="Model"/>
      <sheetName val="Rev Req"/>
      <sheetName val="Reports"/>
      <sheetName val="Summary"/>
      <sheetName val="Output"/>
      <sheetName val="Table"/>
      <sheetName val="Charts_"/>
      <sheetName val="Capex"/>
      <sheetName val="CAI"/>
      <sheetName val="AFUDC"/>
      <sheetName val="OMAG"/>
      <sheetName val="Gen"/>
      <sheetName val="$MMBtu"/>
      <sheetName val="Model_Source"/>
      <sheetName val="Revenue"/>
      <sheetName val="MW_HR_Degr"/>
      <sheetName val="Dispatch"/>
      <sheetName val="Forward Price Curve"/>
      <sheetName val="Tax Depr"/>
      <sheetName val="Def Tax"/>
      <sheetName val="BusBar"/>
      <sheetName val="IA Summary"/>
      <sheetName val="PIR Summary"/>
      <sheetName val="Charts"/>
      <sheetName val="AccumNPV"/>
      <sheetName val="Appendix 6"/>
    </sheetNames>
    <sheetDataSet>
      <sheetData sheetId="0"/>
      <sheetData sheetId="1"/>
      <sheetData sheetId="2">
        <row r="11">
          <cell r="D11" t="str">
            <v>Hunter U2</v>
          </cell>
        </row>
      </sheetData>
      <sheetData sheetId="3"/>
      <sheetData sheetId="4"/>
      <sheetData sheetId="5">
        <row r="15">
          <cell r="H15">
            <v>7.17E-2</v>
          </cell>
        </row>
        <row r="1789">
          <cell r="J1789">
            <v>1.7575309595020405E-2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s"/>
      <sheetName val="Results"/>
      <sheetName val="SubThermalCalculator"/>
      <sheetName val="SubGenSources"/>
      <sheetName val="Biomass Data"/>
      <sheetName val="Lists"/>
      <sheetName val="STMTech"/>
      <sheetName val="CHPTech"/>
      <sheetName val="EGRID"/>
      <sheetName val="Profiles"/>
      <sheetName val="Factors"/>
      <sheetName val="Calc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2">
          <cell r="A32">
            <v>229.32000000000002</v>
          </cell>
        </row>
        <row r="33">
          <cell r="A33">
            <v>252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B1" sqref="B1"/>
    </sheetView>
  </sheetViews>
  <sheetFormatPr defaultRowHeight="12.75"/>
  <cols>
    <col min="1" max="1" width="22.5703125" style="1" customWidth="1"/>
    <col min="2" max="9" width="10.85546875" style="1" customWidth="1"/>
    <col min="10" max="11" width="10.7109375" style="1" customWidth="1"/>
    <col min="12" max="20" width="10.7109375" style="2" customWidth="1"/>
    <col min="21" max="16384" width="9.140625" style="2"/>
  </cols>
  <sheetData>
    <row r="1" spans="1:20">
      <c r="A1" s="11"/>
    </row>
    <row r="2" spans="1:20" ht="13.5" thickBot="1">
      <c r="A2" s="11" t="s">
        <v>12</v>
      </c>
    </row>
    <row r="3" spans="1:20" ht="13.5" thickTop="1">
      <c r="A3" s="12"/>
      <c r="B3" s="13">
        <v>2012</v>
      </c>
      <c r="C3" s="13">
        <f t="shared" ref="C3:T3" si="0">+B3+1</f>
        <v>2013</v>
      </c>
      <c r="D3" s="13">
        <f t="shared" si="0"/>
        <v>2014</v>
      </c>
      <c r="E3" s="13">
        <f t="shared" si="0"/>
        <v>2015</v>
      </c>
      <c r="F3" s="13">
        <f t="shared" si="0"/>
        <v>2016</v>
      </c>
      <c r="G3" s="13">
        <f t="shared" si="0"/>
        <v>2017</v>
      </c>
      <c r="H3" s="13">
        <f t="shared" si="0"/>
        <v>2018</v>
      </c>
      <c r="I3" s="13">
        <f t="shared" si="0"/>
        <v>2019</v>
      </c>
      <c r="J3" s="13">
        <f t="shared" si="0"/>
        <v>2020</v>
      </c>
      <c r="K3" s="13">
        <f t="shared" si="0"/>
        <v>2021</v>
      </c>
      <c r="L3" s="13">
        <f>+K3+1</f>
        <v>2022</v>
      </c>
      <c r="M3" s="13">
        <f>+L3+1</f>
        <v>2023</v>
      </c>
      <c r="N3" s="13">
        <f t="shared" si="0"/>
        <v>2024</v>
      </c>
      <c r="O3" s="13">
        <f t="shared" si="0"/>
        <v>2025</v>
      </c>
      <c r="P3" s="13">
        <f t="shared" si="0"/>
        <v>2026</v>
      </c>
      <c r="Q3" s="13">
        <f t="shared" si="0"/>
        <v>2027</v>
      </c>
      <c r="R3" s="13">
        <f t="shared" si="0"/>
        <v>2028</v>
      </c>
      <c r="S3" s="13">
        <f t="shared" si="0"/>
        <v>2029</v>
      </c>
      <c r="T3" s="14">
        <f t="shared" si="0"/>
        <v>2030</v>
      </c>
    </row>
    <row r="4" spans="1:20">
      <c r="A4" s="17" t="s">
        <v>0</v>
      </c>
      <c r="B4" s="3">
        <v>29942980</v>
      </c>
      <c r="C4" s="3">
        <v>30234667.616909161</v>
      </c>
      <c r="D4" s="3">
        <v>30529196.690007992</v>
      </c>
      <c r="E4" s="3">
        <v>30826594.899159502</v>
      </c>
      <c r="F4" s="3">
        <v>31126890.193868309</v>
      </c>
      <c r="G4" s="3">
        <v>31430110.795907337</v>
      </c>
      <c r="H4" s="3">
        <v>31736285.201970097</v>
      </c>
      <c r="I4" s="3">
        <v>32045442.186348811</v>
      </c>
      <c r="J4" s="3">
        <v>32357610.803638618</v>
      </c>
      <c r="K4" s="3">
        <v>32672820.391468134</v>
      </c>
      <c r="L4" s="3">
        <v>32991100.573256597</v>
      </c>
      <c r="M4" s="3">
        <v>33312481.260997884</v>
      </c>
      <c r="N4" s="3">
        <v>33636992.658071637</v>
      </c>
      <c r="O4" s="3">
        <v>33964665.262081787</v>
      </c>
      <c r="P4" s="3">
        <v>34295529.867722705</v>
      </c>
      <c r="Q4" s="3">
        <v>34629617.569673315</v>
      </c>
      <c r="R4" s="3">
        <v>34966959.765519336</v>
      </c>
      <c r="S4" s="3">
        <v>35307588.15870408</v>
      </c>
      <c r="T4" s="18">
        <v>35651534.761507891</v>
      </c>
    </row>
    <row r="5" spans="1:20">
      <c r="A5" s="17" t="s">
        <v>1</v>
      </c>
      <c r="B5" s="3">
        <v>16994959</v>
      </c>
      <c r="C5" s="3">
        <v>17160514.301782884</v>
      </c>
      <c r="D5" s="3">
        <v>17327682.349907104</v>
      </c>
      <c r="E5" s="3">
        <v>17496478.854837585</v>
      </c>
      <c r="F5" s="3">
        <v>17666919.680081736</v>
      </c>
      <c r="G5" s="3">
        <v>17839020.843680304</v>
      </c>
      <c r="H5" s="3">
        <v>18012798.519712746</v>
      </c>
      <c r="I5" s="3">
        <v>18188269.039817289</v>
      </c>
      <c r="J5" s="3">
        <v>18365448.894725751</v>
      </c>
      <c r="K5" s="3">
        <v>18544354.735813364</v>
      </c>
      <c r="L5" s="3">
        <v>18725003.376663659</v>
      </c>
      <c r="M5" s="3">
        <v>18907411.79464861</v>
      </c>
      <c r="N5" s="3">
        <v>19091597.132524174</v>
      </c>
      <c r="O5" s="3">
        <v>19277576.700041361</v>
      </c>
      <c r="P5" s="3">
        <v>19465367.975573011</v>
      </c>
      <c r="Q5" s="3">
        <v>19654988.607756406</v>
      </c>
      <c r="R5" s="3">
        <v>19846456.417151902</v>
      </c>
      <c r="S5" s="3">
        <v>20039789.397917695</v>
      </c>
      <c r="T5" s="18">
        <v>20235005.719500922</v>
      </c>
    </row>
    <row r="6" spans="1:20">
      <c r="A6" s="17" t="s">
        <v>2</v>
      </c>
      <c r="B6" s="3">
        <v>47199849</v>
      </c>
      <c r="C6" s="3">
        <v>47659643.298138738</v>
      </c>
      <c r="D6" s="3">
        <v>48123916.652907528</v>
      </c>
      <c r="E6" s="3">
        <v>48592712.696748912</v>
      </c>
      <c r="F6" s="3">
        <v>49066075.487148069</v>
      </c>
      <c r="G6" s="3">
        <v>49544049.510773346</v>
      </c>
      <c r="H6" s="3">
        <v>50026679.68765711</v>
      </c>
      <c r="I6" s="3">
        <v>50514011.375417337</v>
      </c>
      <c r="J6" s="3">
        <v>51006090.373520322</v>
      </c>
      <c r="K6" s="3">
        <v>51502962.927584931</v>
      </c>
      <c r="L6" s="3">
        <v>52004675.733728744</v>
      </c>
      <c r="M6" s="3">
        <v>52511275.942956582</v>
      </c>
      <c r="N6" s="3">
        <v>53022811.165591747</v>
      </c>
      <c r="O6" s="3">
        <v>53539329.475750454</v>
      </c>
      <c r="P6" s="3">
        <v>54060879.415859826</v>
      </c>
      <c r="Q6" s="3">
        <v>54587510.001219921</v>
      </c>
      <c r="R6" s="3">
        <v>55119270.724610202</v>
      </c>
      <c r="S6" s="3">
        <v>55656211.560940869</v>
      </c>
      <c r="T6" s="18">
        <v>56198382.971949488</v>
      </c>
    </row>
    <row r="7" spans="1:20">
      <c r="A7" s="17" t="s">
        <v>3</v>
      </c>
      <c r="B7" s="3">
        <v>93192578</v>
      </c>
      <c r="C7" s="3">
        <v>94100407.514311567</v>
      </c>
      <c r="D7" s="3">
        <v>95017080.591541365</v>
      </c>
      <c r="E7" s="3">
        <v>95942683.380689681</v>
      </c>
      <c r="F7" s="3">
        <v>96877302.869971752</v>
      </c>
      <c r="G7" s="3">
        <v>97821026.894992948</v>
      </c>
      <c r="H7" s="3">
        <v>98773944.147003517</v>
      </c>
      <c r="I7" s="3">
        <v>99736144.181233838</v>
      </c>
      <c r="J7" s="3">
        <v>100707717.42531084</v>
      </c>
      <c r="K7" s="3">
        <v>101688755.18775633</v>
      </c>
      <c r="L7" s="3">
        <v>102679349.66656825</v>
      </c>
      <c r="M7" s="3">
        <v>103679593.9578854</v>
      </c>
      <c r="N7" s="3">
        <v>104689582.06473665</v>
      </c>
      <c r="O7" s="3">
        <v>105709408.90587534</v>
      </c>
      <c r="P7" s="3">
        <v>106739170.32469974</v>
      </c>
      <c r="Q7" s="3">
        <v>107778963.09826045</v>
      </c>
      <c r="R7" s="3">
        <v>108828884.94635546</v>
      </c>
      <c r="S7" s="3">
        <v>109889034.54071392</v>
      </c>
      <c r="T7" s="18">
        <v>110959511.51426931</v>
      </c>
    </row>
    <row r="8" spans="1:20">
      <c r="A8" s="17" t="s">
        <v>4</v>
      </c>
      <c r="B8" s="3">
        <v>23900104</v>
      </c>
      <c r="C8" s="3">
        <v>24132925.328392867</v>
      </c>
      <c r="D8" s="3">
        <v>24368014.670805868</v>
      </c>
      <c r="E8" s="3">
        <v>24605394.120951939</v>
      </c>
      <c r="F8" s="3">
        <v>24845085.987768508</v>
      </c>
      <c r="G8" s="3">
        <v>25087112.797514077</v>
      </c>
      <c r="H8" s="3">
        <v>25331497.295885254</v>
      </c>
      <c r="I8" s="3">
        <v>25578262.450154386</v>
      </c>
      <c r="J8" s="3">
        <v>25827431.451328035</v>
      </c>
      <c r="K8" s="3">
        <v>26079027.71632646</v>
      </c>
      <c r="L8" s="3">
        <v>26333074.890184347</v>
      </c>
      <c r="M8" s="3">
        <v>26589596.848272964</v>
      </c>
      <c r="N8" s="3">
        <v>26848617.698543981</v>
      </c>
      <c r="O8" s="3">
        <v>27110161.78379513</v>
      </c>
      <c r="P8" s="3">
        <v>27374253.683957938</v>
      </c>
      <c r="Q8" s="3">
        <v>27640918.218407765</v>
      </c>
      <c r="R8" s="3">
        <v>27910180.44829632</v>
      </c>
      <c r="S8" s="3">
        <v>28182065.678906906</v>
      </c>
      <c r="T8" s="18">
        <v>28456599.462032627</v>
      </c>
    </row>
    <row r="9" spans="1:20">
      <c r="A9" s="17" t="s">
        <v>5</v>
      </c>
      <c r="B9" s="3">
        <v>262761771</v>
      </c>
      <c r="C9" s="3">
        <v>265113146.52214363</v>
      </c>
      <c r="D9" s="3">
        <v>267485563.79181811</v>
      </c>
      <c r="E9" s="3">
        <v>269879211.10525048</v>
      </c>
      <c r="F9" s="3">
        <v>272294278.44367361</v>
      </c>
      <c r="G9" s="3">
        <v>274730957.48840505</v>
      </c>
      <c r="H9" s="3">
        <v>277189441.6360603</v>
      </c>
      <c r="I9" s="3">
        <v>279669926.01390266</v>
      </c>
      <c r="J9" s="3">
        <v>282172607.49533027</v>
      </c>
      <c r="K9" s="3">
        <v>284697684.71550155</v>
      </c>
      <c r="L9" s="3">
        <v>287245358.08710092</v>
      </c>
      <c r="M9" s="3">
        <v>289815829.81624526</v>
      </c>
      <c r="N9" s="3">
        <v>292409303.91853261</v>
      </c>
      <c r="O9" s="3">
        <v>295025986.23523498</v>
      </c>
      <c r="P9" s="3">
        <v>297666084.44963551</v>
      </c>
      <c r="Q9" s="3">
        <v>300329808.10351217</v>
      </c>
      <c r="R9" s="3">
        <v>303017368.61376882</v>
      </c>
      <c r="S9" s="3">
        <v>305728979.28921521</v>
      </c>
      <c r="T9" s="18">
        <v>308464855.34749699</v>
      </c>
    </row>
    <row r="10" spans="1:20">
      <c r="A10" s="15"/>
      <c r="B10" s="20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3.5" thickBot="1">
      <c r="A11" s="11" t="s">
        <v>13</v>
      </c>
      <c r="B11" s="21"/>
      <c r="I11" s="22"/>
      <c r="L11" s="1"/>
      <c r="M11" s="1"/>
      <c r="N11" s="1"/>
      <c r="O11" s="1"/>
    </row>
    <row r="12" spans="1:20" ht="13.5" thickTop="1">
      <c r="A12" s="12"/>
      <c r="B12" s="13">
        <v>2012</v>
      </c>
      <c r="C12" s="13">
        <f t="shared" ref="C12" si="1">+B12+1</f>
        <v>2013</v>
      </c>
      <c r="D12" s="13">
        <f t="shared" ref="D12" si="2">+C12+1</f>
        <v>2014</v>
      </c>
      <c r="E12" s="13">
        <f t="shared" ref="E12" si="3">+D12+1</f>
        <v>2015</v>
      </c>
      <c r="F12" s="13">
        <f t="shared" ref="F12" si="4">+E12+1</f>
        <v>2016</v>
      </c>
      <c r="G12" s="13">
        <f t="shared" ref="G12" si="5">+F12+1</f>
        <v>2017</v>
      </c>
      <c r="H12" s="13">
        <f t="shared" ref="H12" si="6">+G12+1</f>
        <v>2018</v>
      </c>
      <c r="I12" s="13">
        <f t="shared" ref="I12" si="7">+H12+1</f>
        <v>2019</v>
      </c>
      <c r="J12" s="13">
        <f t="shared" ref="J12" si="8">+I12+1</f>
        <v>2020</v>
      </c>
      <c r="K12" s="13">
        <f t="shared" ref="K12" si="9">+J12+1</f>
        <v>2021</v>
      </c>
      <c r="L12" s="13">
        <f>+K12+1</f>
        <v>2022</v>
      </c>
      <c r="M12" s="13">
        <f>+L12+1</f>
        <v>2023</v>
      </c>
      <c r="N12" s="13">
        <f t="shared" ref="N12" si="10">+M12+1</f>
        <v>2024</v>
      </c>
      <c r="O12" s="13">
        <f t="shared" ref="O12" si="11">+N12+1</f>
        <v>2025</v>
      </c>
      <c r="P12" s="13">
        <f t="shared" ref="P12" si="12">+O12+1</f>
        <v>2026</v>
      </c>
      <c r="Q12" s="13">
        <f t="shared" ref="Q12" si="13">+P12+1</f>
        <v>2027</v>
      </c>
      <c r="R12" s="13">
        <f t="shared" ref="R12" si="14">+Q12+1</f>
        <v>2028</v>
      </c>
      <c r="S12" s="13">
        <f t="shared" ref="S12" si="15">+R12+1</f>
        <v>2029</v>
      </c>
      <c r="T12" s="14">
        <f t="shared" ref="T12" si="16">+S12+1</f>
        <v>2030</v>
      </c>
    </row>
    <row r="13" spans="1:20">
      <c r="A13" s="26" t="s">
        <v>6</v>
      </c>
      <c r="B13" s="27"/>
      <c r="C13" s="27"/>
      <c r="D13" s="27"/>
      <c r="E13" s="27"/>
      <c r="F13" s="28"/>
      <c r="G13" s="5"/>
      <c r="H13" s="5"/>
      <c r="I13" s="5"/>
      <c r="J13" s="7">
        <v>1393352.9665697962</v>
      </c>
      <c r="K13" s="7">
        <v>1478275.9364706376</v>
      </c>
      <c r="L13" s="7">
        <v>1568374.845986072</v>
      </c>
      <c r="M13" s="7">
        <v>1663965.1616020829</v>
      </c>
      <c r="N13" s="7">
        <v>1765381.5770582908</v>
      </c>
      <c r="O13" s="7">
        <v>1872979.1852229347</v>
      </c>
      <c r="P13" s="7">
        <v>1987134.7213920408</v>
      </c>
      <c r="Q13" s="7">
        <v>2108247.8823659872</v>
      </c>
      <c r="R13" s="7">
        <v>2236742.7259219908</v>
      </c>
      <c r="S13" s="7">
        <v>2373069.155582543</v>
      </c>
      <c r="T13" s="6"/>
    </row>
    <row r="14" spans="1:20">
      <c r="A14" s="17" t="s">
        <v>7</v>
      </c>
      <c r="B14" s="3"/>
      <c r="C14" s="3"/>
      <c r="D14" s="3"/>
      <c r="E14" s="3"/>
      <c r="F14" s="4"/>
      <c r="G14" s="16"/>
      <c r="H14" s="16"/>
      <c r="I14" s="16"/>
      <c r="J14" s="16">
        <v>5535669.1312646288</v>
      </c>
      <c r="K14" s="16">
        <v>5873060.6424570326</v>
      </c>
      <c r="L14" s="16">
        <v>6231015.7077791048</v>
      </c>
      <c r="M14" s="16">
        <v>6610787.6479114676</v>
      </c>
      <c r="N14" s="16">
        <v>7013706.1717271032</v>
      </c>
      <c r="O14" s="16">
        <v>7441182.0320478771</v>
      </c>
      <c r="P14" s="16">
        <v>7894711.9651630903</v>
      </c>
      <c r="Q14" s="16">
        <v>8375883.931404979</v>
      </c>
      <c r="R14" s="16">
        <v>8886382.675130168</v>
      </c>
      <c r="S14" s="16">
        <v>9427995.6235744376</v>
      </c>
      <c r="T14" s="23"/>
    </row>
    <row r="15" spans="1:20">
      <c r="A15" s="17" t="s">
        <v>8</v>
      </c>
      <c r="B15" s="3"/>
      <c r="C15" s="3"/>
      <c r="D15" s="3"/>
      <c r="E15" s="3"/>
      <c r="F15" s="4"/>
      <c r="G15" s="16"/>
      <c r="H15" s="16"/>
      <c r="I15" s="16"/>
      <c r="J15" s="16">
        <v>9131576.8724106327</v>
      </c>
      <c r="K15" s="16">
        <v>9688134.1551552843</v>
      </c>
      <c r="L15" s="16">
        <v>10278612.85293089</v>
      </c>
      <c r="M15" s="16">
        <v>10905080.430189677</v>
      </c>
      <c r="N15" s="16">
        <v>11569730.360551158</v>
      </c>
      <c r="O15" s="16">
        <v>12274889.806890765</v>
      </c>
      <c r="P15" s="16">
        <v>12567372.3718125</v>
      </c>
      <c r="Q15" s="16">
        <v>12567372.3718125</v>
      </c>
      <c r="R15" s="16">
        <v>12567372.3718125</v>
      </c>
      <c r="S15" s="16">
        <v>12567372.3718125</v>
      </c>
      <c r="T15" s="23"/>
    </row>
    <row r="16" spans="1:20">
      <c r="A16" s="17" t="s">
        <v>9</v>
      </c>
      <c r="B16" s="3"/>
      <c r="C16" s="3"/>
      <c r="D16" s="3"/>
      <c r="E16" s="3"/>
      <c r="F16" s="4"/>
      <c r="G16" s="16"/>
      <c r="H16" s="16"/>
      <c r="I16" s="16"/>
      <c r="J16" s="16">
        <v>10407601.523484629</v>
      </c>
      <c r="K16" s="16">
        <v>11041930.693569014</v>
      </c>
      <c r="L16" s="16">
        <v>11714921.364587309</v>
      </c>
      <c r="M16" s="16">
        <v>12428929.902484756</v>
      </c>
      <c r="N16" s="16">
        <v>13186456.290508926</v>
      </c>
      <c r="O16" s="16">
        <v>13990152.882489128</v>
      </c>
      <c r="P16" s="16">
        <v>14842833.689616315</v>
      </c>
      <c r="Q16" s="16">
        <v>15747484.233239599</v>
      </c>
      <c r="R16" s="16">
        <v>16707271.998177329</v>
      </c>
      <c r="S16" s="16">
        <v>17725557.523143277</v>
      </c>
      <c r="T16" s="23"/>
    </row>
    <row r="17" spans="1:24">
      <c r="A17" s="17" t="s">
        <v>10</v>
      </c>
      <c r="B17" s="3"/>
      <c r="C17" s="3"/>
      <c r="D17" s="3"/>
      <c r="E17" s="3"/>
      <c r="F17" s="4"/>
      <c r="G17" s="16"/>
      <c r="H17" s="16"/>
      <c r="I17" s="16"/>
      <c r="J17" s="16">
        <v>3185880.3281693324</v>
      </c>
      <c r="K17" s="16">
        <v>3196687.1701874998</v>
      </c>
      <c r="L17" s="16">
        <v>3196687.1701874998</v>
      </c>
      <c r="M17" s="16">
        <v>3196687.1701874998</v>
      </c>
      <c r="N17" s="16">
        <v>3196687.1701874998</v>
      </c>
      <c r="O17" s="16">
        <v>3196687.1701874998</v>
      </c>
      <c r="P17" s="16">
        <v>3196687.1701874998</v>
      </c>
      <c r="Q17" s="16">
        <v>3196687.1701874998</v>
      </c>
      <c r="R17" s="16">
        <v>3196687.1701874998</v>
      </c>
      <c r="S17" s="16">
        <v>3196687.1701874998</v>
      </c>
      <c r="T17" s="23"/>
    </row>
    <row r="18" spans="1:24" ht="13.5" thickBot="1">
      <c r="A18" s="25" t="s">
        <v>11</v>
      </c>
      <c r="B18" s="9"/>
      <c r="C18" s="9"/>
      <c r="D18" s="9"/>
      <c r="E18" s="9"/>
      <c r="F18" s="19"/>
      <c r="G18" s="9"/>
      <c r="H18" s="9"/>
      <c r="I18" s="9"/>
      <c r="J18" s="24">
        <v>37968065.870375805</v>
      </c>
      <c r="K18" s="24">
        <v>40282167.89079991</v>
      </c>
      <c r="L18" s="24">
        <v>41150704.3839375</v>
      </c>
      <c r="M18" s="24">
        <v>41150704.3839375</v>
      </c>
      <c r="N18" s="24">
        <v>41150704.3839375</v>
      </c>
      <c r="O18" s="24">
        <v>41150704.3839375</v>
      </c>
      <c r="P18" s="24">
        <v>41150704.3839375</v>
      </c>
      <c r="Q18" s="24">
        <v>41150704.3839375</v>
      </c>
      <c r="R18" s="24">
        <v>41150704.3839375</v>
      </c>
      <c r="S18" s="24">
        <v>41150704.3839375</v>
      </c>
      <c r="T18" s="10"/>
    </row>
    <row r="19" spans="1:24" ht="13.5" thickTop="1">
      <c r="A19" s="15"/>
      <c r="B19" s="2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4" ht="13.5" thickBot="1">
      <c r="A20" s="11" t="s">
        <v>15</v>
      </c>
      <c r="B20" s="21"/>
      <c r="I20" s="22"/>
      <c r="L20" s="1"/>
      <c r="M20" s="1"/>
      <c r="N20" s="1"/>
      <c r="O20" s="1"/>
    </row>
    <row r="21" spans="1:24" ht="13.5" thickTop="1">
      <c r="A21" s="12"/>
      <c r="B21" s="13">
        <v>2012</v>
      </c>
      <c r="C21" s="13">
        <f t="shared" ref="C21" si="17">+B21+1</f>
        <v>2013</v>
      </c>
      <c r="D21" s="13">
        <f t="shared" ref="D21" si="18">+C21+1</f>
        <v>2014</v>
      </c>
      <c r="E21" s="13">
        <f t="shared" ref="E21" si="19">+D21+1</f>
        <v>2015</v>
      </c>
      <c r="F21" s="13">
        <f t="shared" ref="F21" si="20">+E21+1</f>
        <v>2016</v>
      </c>
      <c r="G21" s="13">
        <f t="shared" ref="G21" si="21">+F21+1</f>
        <v>2017</v>
      </c>
      <c r="H21" s="13">
        <f t="shared" ref="H21" si="22">+G21+1</f>
        <v>2018</v>
      </c>
      <c r="I21" s="13">
        <f t="shared" ref="I21" si="23">+H21+1</f>
        <v>2019</v>
      </c>
      <c r="J21" s="13">
        <f t="shared" ref="J21" si="24">+I21+1</f>
        <v>2020</v>
      </c>
      <c r="K21" s="13">
        <f t="shared" ref="K21" si="25">+J21+1</f>
        <v>2021</v>
      </c>
      <c r="L21" s="13">
        <f>+K21+1</f>
        <v>2022</v>
      </c>
      <c r="M21" s="13">
        <f>+L21+1</f>
        <v>2023</v>
      </c>
      <c r="N21" s="13">
        <f t="shared" ref="N21" si="26">+M21+1</f>
        <v>2024</v>
      </c>
      <c r="O21" s="13">
        <f t="shared" ref="O21" si="27">+N21+1</f>
        <v>2025</v>
      </c>
      <c r="P21" s="13">
        <f t="shared" ref="P21" si="28">+O21+1</f>
        <v>2026</v>
      </c>
      <c r="Q21" s="13">
        <f t="shared" ref="Q21" si="29">+P21+1</f>
        <v>2027</v>
      </c>
      <c r="R21" s="13">
        <f t="shared" ref="R21" si="30">+Q21+1</f>
        <v>2028</v>
      </c>
      <c r="S21" s="13">
        <f t="shared" ref="S21" si="31">+R21+1</f>
        <v>2029</v>
      </c>
      <c r="T21" s="14">
        <f t="shared" ref="T21:X21" si="32">+S21+1</f>
        <v>2030</v>
      </c>
      <c r="U21" s="14">
        <f t="shared" si="32"/>
        <v>2031</v>
      </c>
      <c r="V21" s="14">
        <f t="shared" si="32"/>
        <v>2032</v>
      </c>
      <c r="W21" s="14">
        <f t="shared" si="32"/>
        <v>2033</v>
      </c>
      <c r="X21" s="14">
        <f t="shared" si="32"/>
        <v>2034</v>
      </c>
    </row>
    <row r="22" spans="1:24">
      <c r="A22" s="26" t="s">
        <v>6</v>
      </c>
      <c r="B22" s="27"/>
      <c r="C22" s="27"/>
      <c r="D22" s="27"/>
      <c r="E22" s="27"/>
      <c r="F22" s="28"/>
      <c r="G22" s="5"/>
      <c r="H22" s="5"/>
      <c r="I22" s="5"/>
      <c r="J22" s="8">
        <f>J13/J4</f>
        <v>4.3061058340349199E-2</v>
      </c>
      <c r="K22" s="8">
        <f t="shared" ref="K22:S22" si="33">K13/K4</f>
        <v>4.5244821804751825E-2</v>
      </c>
      <c r="L22" s="8">
        <f t="shared" si="33"/>
        <v>4.753933087207874E-2</v>
      </c>
      <c r="M22" s="8">
        <f t="shared" si="33"/>
        <v>4.9950201804698544E-2</v>
      </c>
      <c r="N22" s="8">
        <f t="shared" si="33"/>
        <v>5.2483335683538412E-2</v>
      </c>
      <c r="O22" s="8">
        <f t="shared" si="33"/>
        <v>5.5144932852140664E-2</v>
      </c>
      <c r="P22" s="8">
        <f t="shared" si="33"/>
        <v>5.7941508093223425E-2</v>
      </c>
      <c r="Q22" s="8">
        <f t="shared" si="33"/>
        <v>6.0879906574893075E-2</v>
      </c>
      <c r="R22" s="8">
        <f t="shared" si="33"/>
        <v>6.3967320605539932E-2</v>
      </c>
      <c r="S22" s="8">
        <f t="shared" si="33"/>
        <v>6.7211307238428025E-2</v>
      </c>
      <c r="T22" s="37">
        <f>S22</f>
        <v>6.7211307238428025E-2</v>
      </c>
      <c r="U22" s="37">
        <f>T22</f>
        <v>6.7211307238428025E-2</v>
      </c>
      <c r="V22" s="37">
        <f>U22</f>
        <v>6.7211307238428025E-2</v>
      </c>
      <c r="W22" s="37">
        <f>V22</f>
        <v>6.7211307238428025E-2</v>
      </c>
      <c r="X22" s="37">
        <f>W22</f>
        <v>6.7211307238428025E-2</v>
      </c>
    </row>
    <row r="23" spans="1:24">
      <c r="A23" s="17" t="s">
        <v>7</v>
      </c>
      <c r="B23" s="3"/>
      <c r="C23" s="3"/>
      <c r="D23" s="3"/>
      <c r="E23" s="3"/>
      <c r="F23" s="4"/>
      <c r="G23" s="16"/>
      <c r="H23" s="16"/>
      <c r="I23" s="16"/>
      <c r="J23" s="29">
        <f t="shared" ref="J23:S23" si="34">J14/J5</f>
        <v>0.30141757835575583</v>
      </c>
      <c r="K23" s="29">
        <f t="shared" si="34"/>
        <v>0.31670342409460156</v>
      </c>
      <c r="L23" s="29">
        <f t="shared" si="34"/>
        <v>0.33276446377278679</v>
      </c>
      <c r="M23" s="29">
        <f t="shared" si="34"/>
        <v>0.34964000994480521</v>
      </c>
      <c r="N23" s="29">
        <f t="shared" si="34"/>
        <v>0.36737136883004162</v>
      </c>
      <c r="O23" s="29">
        <f t="shared" si="34"/>
        <v>0.38600194141787081</v>
      </c>
      <c r="P23" s="29">
        <f t="shared" si="34"/>
        <v>0.40557732970011784</v>
      </c>
      <c r="Q23" s="29">
        <f t="shared" si="34"/>
        <v>0.42614544829090473</v>
      </c>
      <c r="R23" s="29">
        <f t="shared" si="34"/>
        <v>0.44775664170709539</v>
      </c>
      <c r="S23" s="29">
        <f t="shared" si="34"/>
        <v>0.47046380759640549</v>
      </c>
      <c r="T23" s="37">
        <f t="shared" ref="T23:X23" si="35">S23</f>
        <v>0.47046380759640549</v>
      </c>
      <c r="U23" s="37">
        <f t="shared" si="35"/>
        <v>0.47046380759640549</v>
      </c>
      <c r="V23" s="37">
        <f t="shared" si="35"/>
        <v>0.47046380759640549</v>
      </c>
      <c r="W23" s="37">
        <f t="shared" si="35"/>
        <v>0.47046380759640549</v>
      </c>
      <c r="X23" s="37">
        <f t="shared" si="35"/>
        <v>0.47046380759640549</v>
      </c>
    </row>
    <row r="24" spans="1:24">
      <c r="A24" s="17" t="s">
        <v>8</v>
      </c>
      <c r="B24" s="3"/>
      <c r="C24" s="3"/>
      <c r="D24" s="3"/>
      <c r="E24" s="3"/>
      <c r="F24" s="4"/>
      <c r="G24" s="16"/>
      <c r="H24" s="16"/>
      <c r="I24" s="16"/>
      <c r="J24" s="29">
        <f t="shared" ref="J24:S24" si="36">J15/J6</f>
        <v>0.17902914741238954</v>
      </c>
      <c r="K24" s="29">
        <f t="shared" si="36"/>
        <v>0.18810828745478506</v>
      </c>
      <c r="L24" s="29">
        <f t="shared" si="36"/>
        <v>0.19764785969551726</v>
      </c>
      <c r="M24" s="29">
        <f t="shared" si="36"/>
        <v>0.20767121412239065</v>
      </c>
      <c r="N24" s="29">
        <f t="shared" si="36"/>
        <v>0.21820288487569173</v>
      </c>
      <c r="O24" s="29">
        <f t="shared" si="36"/>
        <v>0.22926865030034466</v>
      </c>
      <c r="P24" s="29">
        <f t="shared" si="36"/>
        <v>0.23246703545347089</v>
      </c>
      <c r="Q24" s="29">
        <f t="shared" si="36"/>
        <v>0.2302243200236033</v>
      </c>
      <c r="R24" s="29">
        <f t="shared" si="36"/>
        <v>0.22800324109152798</v>
      </c>
      <c r="S24" s="29">
        <f t="shared" si="36"/>
        <v>0.22580358992009064</v>
      </c>
      <c r="T24" s="37">
        <f t="shared" ref="T24:X24" si="37">S24</f>
        <v>0.22580358992009064</v>
      </c>
      <c r="U24" s="37">
        <f t="shared" si="37"/>
        <v>0.22580358992009064</v>
      </c>
      <c r="V24" s="37">
        <f t="shared" si="37"/>
        <v>0.22580358992009064</v>
      </c>
      <c r="W24" s="37">
        <f t="shared" si="37"/>
        <v>0.22580358992009064</v>
      </c>
      <c r="X24" s="37">
        <f t="shared" si="37"/>
        <v>0.22580358992009064</v>
      </c>
    </row>
    <row r="25" spans="1:24">
      <c r="A25" s="17" t="s">
        <v>9</v>
      </c>
      <c r="B25" s="3"/>
      <c r="C25" s="3"/>
      <c r="D25" s="3"/>
      <c r="E25" s="3"/>
      <c r="F25" s="4"/>
      <c r="G25" s="16"/>
      <c r="H25" s="16"/>
      <c r="I25" s="16"/>
      <c r="J25" s="29">
        <f t="shared" ref="J25:S25" si="38">J16/J7</f>
        <v>0.10334462729932642</v>
      </c>
      <c r="K25" s="29">
        <f t="shared" si="38"/>
        <v>0.10858556261389361</v>
      </c>
      <c r="L25" s="29">
        <f t="shared" si="38"/>
        <v>0.11409228245630011</v>
      </c>
      <c r="M25" s="29">
        <f t="shared" si="38"/>
        <v>0.11987826560676329</v>
      </c>
      <c r="N25" s="29">
        <f t="shared" si="38"/>
        <v>0.12595767439738989</v>
      </c>
      <c r="O25" s="29">
        <f t="shared" si="38"/>
        <v>0.13234538937727003</v>
      </c>
      <c r="P25" s="29">
        <f t="shared" si="38"/>
        <v>0.13905704573554889</v>
      </c>
      <c r="Q25" s="29">
        <f t="shared" si="38"/>
        <v>0.14610907157162809</v>
      </c>
      <c r="R25" s="29">
        <f t="shared" si="38"/>
        <v>0.15351872810617118</v>
      </c>
      <c r="S25" s="29">
        <f t="shared" si="38"/>
        <v>0.16130415193133718</v>
      </c>
      <c r="T25" s="37">
        <f t="shared" ref="T25:X25" si="39">S25</f>
        <v>0.16130415193133718</v>
      </c>
      <c r="U25" s="37">
        <f t="shared" si="39"/>
        <v>0.16130415193133718</v>
      </c>
      <c r="V25" s="37">
        <f t="shared" si="39"/>
        <v>0.16130415193133718</v>
      </c>
      <c r="W25" s="37">
        <f t="shared" si="39"/>
        <v>0.16130415193133718</v>
      </c>
      <c r="X25" s="37">
        <f t="shared" si="39"/>
        <v>0.16130415193133718</v>
      </c>
    </row>
    <row r="26" spans="1:24">
      <c r="A26" s="17" t="s">
        <v>10</v>
      </c>
      <c r="B26" s="3"/>
      <c r="C26" s="3"/>
      <c r="D26" s="3"/>
      <c r="E26" s="3"/>
      <c r="F26" s="4"/>
      <c r="G26" s="16"/>
      <c r="H26" s="16"/>
      <c r="I26" s="16"/>
      <c r="J26" s="29">
        <f t="shared" ref="J26:S26" si="40">J17/J8</f>
        <v>0.12335258092439989</v>
      </c>
      <c r="K26" s="29">
        <f t="shared" si="40"/>
        <v>0.12257693058803157</v>
      </c>
      <c r="L26" s="29">
        <f t="shared" si="40"/>
        <v>0.12139437507843283</v>
      </c>
      <c r="M26" s="29">
        <f t="shared" si="40"/>
        <v>0.12022322822074415</v>
      </c>
      <c r="N26" s="29">
        <f t="shared" si="40"/>
        <v>0.11906337995050145</v>
      </c>
      <c r="O26" s="29">
        <f t="shared" si="40"/>
        <v>0.11791472126508269</v>
      </c>
      <c r="P26" s="29">
        <f t="shared" si="40"/>
        <v>0.11677714421346384</v>
      </c>
      <c r="Q26" s="29">
        <f t="shared" si="40"/>
        <v>0.11565054188607352</v>
      </c>
      <c r="R26" s="29">
        <f t="shared" si="40"/>
        <v>0.11453480840474575</v>
      </c>
      <c r="S26" s="29">
        <f t="shared" si="40"/>
        <v>0.11342983891276948</v>
      </c>
      <c r="T26" s="37">
        <f t="shared" ref="T26:X26" si="41">S26</f>
        <v>0.11342983891276948</v>
      </c>
      <c r="U26" s="37">
        <f t="shared" si="41"/>
        <v>0.11342983891276948</v>
      </c>
      <c r="V26" s="37">
        <f t="shared" si="41"/>
        <v>0.11342983891276948</v>
      </c>
      <c r="W26" s="37">
        <f t="shared" si="41"/>
        <v>0.11342983891276948</v>
      </c>
      <c r="X26" s="37">
        <f t="shared" si="41"/>
        <v>0.11342983891276948</v>
      </c>
    </row>
    <row r="27" spans="1:24" ht="13.5" thickBot="1">
      <c r="A27" s="25" t="s">
        <v>11</v>
      </c>
      <c r="B27" s="9"/>
      <c r="C27" s="9"/>
      <c r="D27" s="9"/>
      <c r="E27" s="9"/>
      <c r="F27" s="19"/>
      <c r="G27" s="9"/>
      <c r="H27" s="9"/>
      <c r="I27" s="9"/>
      <c r="J27" s="30">
        <f t="shared" ref="J27:S27" si="42">J18/J9</f>
        <v>0.13455617186726443</v>
      </c>
      <c r="K27" s="30">
        <f t="shared" si="42"/>
        <v>0.14149102733678318</v>
      </c>
      <c r="L27" s="30">
        <f t="shared" si="42"/>
        <v>0.14325977156943104</v>
      </c>
      <c r="M27" s="30">
        <f t="shared" si="42"/>
        <v>0.14198915362914677</v>
      </c>
      <c r="N27" s="30">
        <f t="shared" si="42"/>
        <v>0.140729805216466</v>
      </c>
      <c r="O27" s="30">
        <f t="shared" si="42"/>
        <v>0.13948162637824907</v>
      </c>
      <c r="P27" s="30">
        <f t="shared" si="42"/>
        <v>0.1382445180478736</v>
      </c>
      <c r="Q27" s="30">
        <f t="shared" si="42"/>
        <v>0.13701838203737149</v>
      </c>
      <c r="R27" s="30">
        <f t="shared" si="42"/>
        <v>0.1358031210296361</v>
      </c>
      <c r="S27" s="30">
        <f t="shared" si="42"/>
        <v>0.13459863857069804</v>
      </c>
      <c r="T27" s="37">
        <f t="shared" ref="T27:X27" si="43">S27</f>
        <v>0.13459863857069804</v>
      </c>
      <c r="U27" s="37">
        <f t="shared" si="43"/>
        <v>0.13459863857069804</v>
      </c>
      <c r="V27" s="37">
        <f t="shared" si="43"/>
        <v>0.13459863857069804</v>
      </c>
      <c r="W27" s="37">
        <f t="shared" si="43"/>
        <v>0.13459863857069804</v>
      </c>
      <c r="X27" s="37">
        <f t="shared" si="43"/>
        <v>0.13459863857069804</v>
      </c>
    </row>
    <row r="28" spans="1:24" ht="13.5" thickTop="1">
      <c r="A28" s="15"/>
      <c r="B28" s="2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4" ht="13.5" thickBot="1">
      <c r="A29" s="11" t="s">
        <v>14</v>
      </c>
      <c r="B29" s="21"/>
      <c r="I29" s="22"/>
      <c r="L29" s="1"/>
      <c r="M29" s="1"/>
      <c r="N29" s="1"/>
      <c r="O29" s="1"/>
    </row>
    <row r="30" spans="1:24" ht="13.5" thickTop="1">
      <c r="A30" s="12"/>
      <c r="B30" s="13">
        <v>2012</v>
      </c>
      <c r="C30" s="13">
        <f t="shared" ref="C30" si="44">+B30+1</f>
        <v>2013</v>
      </c>
      <c r="D30" s="13">
        <f t="shared" ref="D30" si="45">+C30+1</f>
        <v>2014</v>
      </c>
      <c r="E30" s="13">
        <f t="shared" ref="E30" si="46">+D30+1</f>
        <v>2015</v>
      </c>
      <c r="F30" s="13">
        <f t="shared" ref="F30" si="47">+E30+1</f>
        <v>2016</v>
      </c>
      <c r="G30" s="13">
        <f t="shared" ref="G30" si="48">+F30+1</f>
        <v>2017</v>
      </c>
      <c r="H30" s="13">
        <f t="shared" ref="H30" si="49">+G30+1</f>
        <v>2018</v>
      </c>
      <c r="I30" s="13">
        <f t="shared" ref="I30" si="50">+H30+1</f>
        <v>2019</v>
      </c>
      <c r="J30" s="13">
        <f t="shared" ref="J30" si="51">+I30+1</f>
        <v>2020</v>
      </c>
      <c r="K30" s="13">
        <f t="shared" ref="K30" si="52">+J30+1</f>
        <v>2021</v>
      </c>
      <c r="L30" s="13">
        <f>+K30+1</f>
        <v>2022</v>
      </c>
      <c r="M30" s="13">
        <f>+L30+1</f>
        <v>2023</v>
      </c>
      <c r="N30" s="13">
        <f t="shared" ref="N30" si="53">+M30+1</f>
        <v>2024</v>
      </c>
      <c r="O30" s="13">
        <f t="shared" ref="O30" si="54">+N30+1</f>
        <v>2025</v>
      </c>
      <c r="P30" s="13">
        <f t="shared" ref="P30" si="55">+O30+1</f>
        <v>2026</v>
      </c>
      <c r="Q30" s="13">
        <f t="shared" ref="Q30" si="56">+P30+1</f>
        <v>2027</v>
      </c>
      <c r="R30" s="13">
        <f t="shared" ref="R30" si="57">+Q30+1</f>
        <v>2028</v>
      </c>
      <c r="S30" s="13">
        <f t="shared" ref="S30" si="58">+R30+1</f>
        <v>2029</v>
      </c>
      <c r="T30" s="14">
        <f t="shared" ref="T30" si="59">+S30+1</f>
        <v>2030</v>
      </c>
    </row>
    <row r="31" spans="1:24">
      <c r="A31" s="26" t="s">
        <v>6</v>
      </c>
      <c r="B31" s="27"/>
      <c r="C31" s="27"/>
      <c r="D31" s="27"/>
      <c r="E31" s="27"/>
      <c r="F31" s="28"/>
      <c r="G31" s="5"/>
      <c r="H31" s="5"/>
      <c r="I31" s="5"/>
      <c r="J31" s="7">
        <v>1158283.8998956364</v>
      </c>
      <c r="K31" s="7">
        <v>1539985.8841756589</v>
      </c>
      <c r="L31" s="7">
        <v>1889111.8050840315</v>
      </c>
      <c r="M31" s="7">
        <v>2206979.4688038905</v>
      </c>
      <c r="N31" s="7">
        <v>2494844.1546887239</v>
      </c>
      <c r="O31" s="7">
        <v>2753901.4594472409</v>
      </c>
      <c r="P31" s="7">
        <v>2985290.0105640031</v>
      </c>
      <c r="Q31" s="7">
        <v>3190094.0549513996</v>
      </c>
      <c r="R31" s="7">
        <v>3369345.9285534634</v>
      </c>
      <c r="S31" s="7">
        <v>3524028.4123595366</v>
      </c>
      <c r="T31" s="6"/>
    </row>
    <row r="32" spans="1:24">
      <c r="A32" s="17" t="s">
        <v>7</v>
      </c>
      <c r="B32" s="3"/>
      <c r="C32" s="3"/>
      <c r="D32" s="3"/>
      <c r="E32" s="3"/>
      <c r="F32" s="4"/>
      <c r="G32" s="16"/>
      <c r="H32" s="16"/>
      <c r="I32" s="16"/>
      <c r="J32" s="16">
        <v>293937.25408444146</v>
      </c>
      <c r="K32" s="16">
        <v>440987.2598172428</v>
      </c>
      <c r="L32" s="16">
        <v>612028.82279103668</v>
      </c>
      <c r="M32" s="16">
        <v>804245.71742339549</v>
      </c>
      <c r="N32" s="16">
        <v>1009006.429908902</v>
      </c>
      <c r="O32" s="16">
        <v>1195694.0081160879</v>
      </c>
      <c r="P32" s="16">
        <v>1365035.7991354787</v>
      </c>
      <c r="Q32" s="16">
        <v>1517724.589014878</v>
      </c>
      <c r="R32" s="16">
        <v>1654420.1742842039</v>
      </c>
      <c r="S32" s="16">
        <v>1775750.8612211861</v>
      </c>
      <c r="T32" s="23"/>
    </row>
    <row r="33" spans="1:20">
      <c r="A33" s="17" t="s">
        <v>8</v>
      </c>
      <c r="B33" s="3"/>
      <c r="C33" s="3"/>
      <c r="D33" s="3"/>
      <c r="E33" s="3"/>
      <c r="F33" s="4"/>
      <c r="G33" s="16"/>
      <c r="H33" s="16"/>
      <c r="I33" s="16"/>
      <c r="J33" s="16">
        <v>2337044.4687276706</v>
      </c>
      <c r="K33" s="16">
        <v>2894299.1119703529</v>
      </c>
      <c r="L33" s="16">
        <v>3402107.4588135127</v>
      </c>
      <c r="M33" s="16">
        <v>3862457.8714649272</v>
      </c>
      <c r="N33" s="16">
        <v>4277244.2107571363</v>
      </c>
      <c r="O33" s="16">
        <v>4648270.1329784105</v>
      </c>
      <c r="P33" s="16">
        <v>4977253.1891314136</v>
      </c>
      <c r="Q33" s="16">
        <v>5265828.7356780618</v>
      </c>
      <c r="R33" s="16">
        <v>5515553.6654134728</v>
      </c>
      <c r="S33" s="16">
        <v>5727909.9667152949</v>
      </c>
      <c r="T33" s="23"/>
    </row>
    <row r="34" spans="1:20">
      <c r="A34" s="17" t="s">
        <v>9</v>
      </c>
      <c r="B34" s="3"/>
      <c r="C34" s="3"/>
      <c r="D34" s="3"/>
      <c r="E34" s="3"/>
      <c r="F34" s="4"/>
      <c r="G34" s="16"/>
      <c r="H34" s="16"/>
      <c r="I34" s="16"/>
      <c r="J34" s="16">
        <v>4212801.0730722686</v>
      </c>
      <c r="K34" s="16">
        <v>5348698.8521594275</v>
      </c>
      <c r="L34" s="16">
        <v>6385431.8630807092</v>
      </c>
      <c r="M34" s="16">
        <v>7326997.6305039702</v>
      </c>
      <c r="N34" s="16">
        <v>8177203.8196038408</v>
      </c>
      <c r="O34" s="16">
        <v>8939676.8701705597</v>
      </c>
      <c r="P34" s="16">
        <v>9617870.2337321062</v>
      </c>
      <c r="Q34" s="16">
        <v>10215072.231891219</v>
      </c>
      <c r="R34" s="16">
        <v>10734413.553243924</v>
      </c>
      <c r="S34" s="16">
        <v>11178874.405449228</v>
      </c>
      <c r="T34" s="23"/>
    </row>
    <row r="35" spans="1:20">
      <c r="A35" s="17" t="s">
        <v>10</v>
      </c>
      <c r="B35" s="3"/>
      <c r="C35" s="3"/>
      <c r="D35" s="3"/>
      <c r="E35" s="3"/>
      <c r="F35" s="4"/>
      <c r="G35" s="16"/>
      <c r="H35" s="16"/>
      <c r="I35" s="16"/>
      <c r="J35" s="16">
        <v>454124.05529388855</v>
      </c>
      <c r="K35" s="16">
        <v>594969.23264640593</v>
      </c>
      <c r="L35" s="16">
        <v>723716.53810168116</v>
      </c>
      <c r="M35" s="16">
        <v>840854.88057014951</v>
      </c>
      <c r="N35" s="16">
        <v>946849.96487518866</v>
      </c>
      <c r="O35" s="16">
        <v>1042145.3471737461</v>
      </c>
      <c r="P35" s="16">
        <v>1127163.4418520804</v>
      </c>
      <c r="Q35" s="16">
        <v>1202306.4821214858</v>
      </c>
      <c r="R35" s="16">
        <v>1267957.4364367877</v>
      </c>
      <c r="S35" s="16">
        <v>1324480.8827630049</v>
      </c>
      <c r="T35" s="23"/>
    </row>
    <row r="36" spans="1:20" ht="13.5" thickBot="1">
      <c r="A36" s="25" t="s">
        <v>11</v>
      </c>
      <c r="B36" s="9"/>
      <c r="C36" s="9"/>
      <c r="D36" s="9"/>
      <c r="E36" s="9"/>
      <c r="F36" s="19"/>
      <c r="G36" s="9"/>
      <c r="H36" s="9"/>
      <c r="I36" s="9"/>
      <c r="J36" s="24">
        <v>9806849.6924873758</v>
      </c>
      <c r="K36" s="24">
        <v>11969558.146291541</v>
      </c>
      <c r="L36" s="24">
        <v>13939654.60824904</v>
      </c>
      <c r="M36" s="24">
        <v>15724641.255781619</v>
      </c>
      <c r="N36" s="24">
        <v>17331666.826133613</v>
      </c>
      <c r="O36" s="24">
        <v>18767542.379287001</v>
      </c>
      <c r="P36" s="24">
        <v>20038756.347220842</v>
      </c>
      <c r="Q36" s="24">
        <v>21151488.901690483</v>
      </c>
      <c r="R36" s="24">
        <v>22111625.671249423</v>
      </c>
      <c r="S36" s="24">
        <v>22924770.836850192</v>
      </c>
      <c r="T36" s="10"/>
    </row>
    <row r="37" spans="1:20" ht="13.5" thickTop="1"/>
  </sheetData>
  <printOptions horizontalCentered="1"/>
  <pageMargins left="0.2" right="0.2" top="0.75" bottom="0.75" header="0.3" footer="0.3"/>
  <pageSetup orientation="landscape" r:id="rId1"/>
  <headerFooter>
    <oddHeader>&amp;CUtah What-If Scenarios</oddHeader>
    <oddFooter>&amp;LAugust 18, 2014 Env Services wkl&amp;CPage &amp;P of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"/>
  <sheetViews>
    <sheetView workbookViewId="0">
      <selection activeCell="B1" sqref="B1"/>
    </sheetView>
  </sheetViews>
  <sheetFormatPr defaultRowHeight="15"/>
  <cols>
    <col min="1" max="2" width="9.140625" style="31"/>
    <col min="3" max="17" width="9.85546875" style="31" bestFit="1" customWidth="1"/>
    <col min="18" max="16384" width="9.140625" style="31"/>
  </cols>
  <sheetData>
    <row r="2" spans="2:17">
      <c r="B2" s="32" t="s">
        <v>27</v>
      </c>
    </row>
    <row r="3" spans="2:17">
      <c r="B3" s="33" t="s">
        <v>24</v>
      </c>
      <c r="C3" s="33">
        <v>2020</v>
      </c>
      <c r="D3" s="33">
        <f>C3+1</f>
        <v>2021</v>
      </c>
      <c r="E3" s="33">
        <f t="shared" ref="E3:Q3" si="0">D3+1</f>
        <v>2022</v>
      </c>
      <c r="F3" s="33">
        <f t="shared" si="0"/>
        <v>2023</v>
      </c>
      <c r="G3" s="33">
        <f t="shared" si="0"/>
        <v>2024</v>
      </c>
      <c r="H3" s="33">
        <f t="shared" si="0"/>
        <v>2025</v>
      </c>
      <c r="I3" s="33">
        <f t="shared" si="0"/>
        <v>2026</v>
      </c>
      <c r="J3" s="33">
        <f t="shared" si="0"/>
        <v>2027</v>
      </c>
      <c r="K3" s="33">
        <f t="shared" si="0"/>
        <v>2028</v>
      </c>
      <c r="L3" s="33">
        <f t="shared" si="0"/>
        <v>2029</v>
      </c>
      <c r="M3" s="33">
        <f t="shared" si="0"/>
        <v>2030</v>
      </c>
      <c r="N3" s="33">
        <f t="shared" si="0"/>
        <v>2031</v>
      </c>
      <c r="O3" s="33">
        <f t="shared" si="0"/>
        <v>2032</v>
      </c>
      <c r="P3" s="33">
        <f t="shared" si="0"/>
        <v>2033</v>
      </c>
      <c r="Q3" s="33">
        <f t="shared" si="0"/>
        <v>2034</v>
      </c>
    </row>
    <row r="4" spans="2:17">
      <c r="B4" s="33" t="s">
        <v>16</v>
      </c>
      <c r="C4" s="35">
        <v>24575690.020100001</v>
      </c>
      <c r="D4" s="35">
        <v>24739275.367000002</v>
      </c>
      <c r="E4" s="35">
        <v>24989027.788766671</v>
      </c>
      <c r="F4" s="35">
        <v>25284765.719333332</v>
      </c>
      <c r="G4" s="35">
        <v>25652637.481666666</v>
      </c>
      <c r="H4" s="35">
        <v>25922186.213433333</v>
      </c>
      <c r="I4" s="35">
        <v>26270540.412133329</v>
      </c>
      <c r="J4" s="35">
        <v>26630191.125666667</v>
      </c>
      <c r="K4" s="35">
        <v>27071768.594933331</v>
      </c>
      <c r="L4" s="35">
        <v>27381561.451366667</v>
      </c>
      <c r="M4" s="35">
        <v>27783134.801799998</v>
      </c>
      <c r="N4" s="35">
        <v>28189134.906300001</v>
      </c>
      <c r="O4" s="35">
        <v>28678044.378200002</v>
      </c>
      <c r="P4" s="35">
        <v>29028716.350099999</v>
      </c>
      <c r="Q4" s="35">
        <v>29458748.322000001</v>
      </c>
    </row>
    <row r="5" spans="2:17">
      <c r="B5" s="33" t="s">
        <v>17</v>
      </c>
      <c r="C5" s="35">
        <v>10359861.773333333</v>
      </c>
      <c r="D5" s="35">
        <v>10316336.200033333</v>
      </c>
      <c r="E5" s="35">
        <v>10359346.7521</v>
      </c>
      <c r="F5" s="35">
        <v>10341950.106066667</v>
      </c>
      <c r="G5" s="35">
        <v>10417355.737500003</v>
      </c>
      <c r="H5" s="35">
        <v>10376693.353333334</v>
      </c>
      <c r="I5" s="35">
        <v>10427121.873433333</v>
      </c>
      <c r="J5" s="35">
        <v>10415215.688533334</v>
      </c>
      <c r="K5" s="35">
        <v>10497005.2974</v>
      </c>
      <c r="L5" s="35">
        <v>10457127.640466668</v>
      </c>
      <c r="M5" s="35">
        <v>10512974.0196</v>
      </c>
      <c r="N5" s="35">
        <v>10495153.256099999</v>
      </c>
      <c r="O5" s="35">
        <v>10573074.570800001</v>
      </c>
      <c r="P5" s="35">
        <v>10528084.6074</v>
      </c>
      <c r="Q5" s="35">
        <v>10582123.0889</v>
      </c>
    </row>
    <row r="6" spans="2:17">
      <c r="B6" s="33" t="s">
        <v>18</v>
      </c>
      <c r="C6" s="35">
        <v>12932080.810933333</v>
      </c>
      <c r="D6" s="35">
        <v>12906578.194100002</v>
      </c>
      <c r="E6" s="35">
        <v>12942009.292666664</v>
      </c>
      <c r="F6" s="35">
        <v>12995819.230066668</v>
      </c>
      <c r="G6" s="35">
        <v>13076290.486733334</v>
      </c>
      <c r="H6" s="35">
        <v>13064856.3631</v>
      </c>
      <c r="I6" s="35">
        <v>13087071.343966665</v>
      </c>
      <c r="J6" s="35">
        <v>13107582.900366668</v>
      </c>
      <c r="K6" s="35">
        <v>13152165.139733333</v>
      </c>
      <c r="L6" s="35">
        <v>13126789.258633332</v>
      </c>
      <c r="M6" s="35">
        <v>13141582.533166669</v>
      </c>
      <c r="N6" s="35">
        <v>13160938.847066667</v>
      </c>
      <c r="O6" s="35">
        <v>13210365.726033336</v>
      </c>
      <c r="P6" s="35">
        <v>13199203.438333334</v>
      </c>
      <c r="Q6" s="35">
        <v>13237391.150633335</v>
      </c>
    </row>
    <row r="7" spans="2:17">
      <c r="B7" s="33" t="s">
        <v>19</v>
      </c>
      <c r="C7" s="35">
        <v>4060617.4230999998</v>
      </c>
      <c r="D7" s="35">
        <v>4040874.5451999996</v>
      </c>
      <c r="E7" s="35">
        <v>4036681.6677000001</v>
      </c>
      <c r="F7" s="35">
        <v>4040508.9501999998</v>
      </c>
      <c r="G7" s="35">
        <v>4057429.4688999997</v>
      </c>
      <c r="H7" s="35">
        <v>4052651.4802999999</v>
      </c>
      <c r="I7" s="35">
        <v>4059472.9945999999</v>
      </c>
      <c r="J7" s="35">
        <v>4068254.6334000006</v>
      </c>
      <c r="K7" s="35">
        <v>4093614.0285</v>
      </c>
      <c r="L7" s="35">
        <v>4096298.6925999997</v>
      </c>
      <c r="M7" s="35">
        <v>4111882.6094000004</v>
      </c>
      <c r="N7" s="35">
        <v>4124760.0953000006</v>
      </c>
      <c r="O7" s="35">
        <v>4151375.4221999994</v>
      </c>
      <c r="P7" s="35">
        <v>4157020.7490999997</v>
      </c>
      <c r="Q7" s="35">
        <v>4174046.0759000001</v>
      </c>
    </row>
    <row r="8" spans="2:17">
      <c r="B8" s="33" t="s">
        <v>20</v>
      </c>
      <c r="C8" s="35">
        <v>3511042.571</v>
      </c>
      <c r="D8" s="35">
        <v>3518833.6738999998</v>
      </c>
      <c r="E8" s="35">
        <v>3531803.8584999996</v>
      </c>
      <c r="F8" s="35">
        <v>3547825.8574999999</v>
      </c>
      <c r="G8" s="35">
        <v>3569396.4186000004</v>
      </c>
      <c r="H8" s="35">
        <v>3580394.6439999994</v>
      </c>
      <c r="I8" s="35">
        <v>3593815.6546999998</v>
      </c>
      <c r="J8" s="35">
        <v>3606337.6798999999</v>
      </c>
      <c r="K8" s="35">
        <v>3624536.0715999994</v>
      </c>
      <c r="L8" s="35">
        <v>3632515.0055000004</v>
      </c>
      <c r="M8" s="35">
        <v>3647033.4671999998</v>
      </c>
      <c r="N8" s="35">
        <v>3660652.2832000004</v>
      </c>
      <c r="O8" s="35">
        <v>3682261.4975000001</v>
      </c>
      <c r="P8" s="35">
        <v>3693820.7120000003</v>
      </c>
      <c r="Q8" s="35">
        <v>3712119.9262000006</v>
      </c>
    </row>
    <row r="9" spans="2:17">
      <c r="B9" s="33" t="s">
        <v>21</v>
      </c>
      <c r="C9" s="35">
        <v>764113.68929999985</v>
      </c>
      <c r="D9" s="35">
        <v>758756.58100000001</v>
      </c>
      <c r="E9" s="35">
        <v>756518.11380000005</v>
      </c>
      <c r="F9" s="35">
        <v>755385.19429999986</v>
      </c>
      <c r="G9" s="35">
        <v>756513.60620000004</v>
      </c>
      <c r="H9" s="35">
        <v>753446.66430000006</v>
      </c>
      <c r="I9" s="35">
        <v>752405.02080000006</v>
      </c>
      <c r="J9" s="35">
        <v>751687.31619999988</v>
      </c>
      <c r="K9" s="35">
        <v>754523.68940000003</v>
      </c>
      <c r="L9" s="35">
        <v>752854.5700999999</v>
      </c>
      <c r="M9" s="35">
        <v>754367.65599999996</v>
      </c>
      <c r="N9" s="35">
        <v>754568.59239999996</v>
      </c>
      <c r="O9" s="35">
        <v>758111.08189999999</v>
      </c>
      <c r="P9" s="35">
        <v>757763.57140000013</v>
      </c>
      <c r="Q9" s="35">
        <v>759816.06090000016</v>
      </c>
    </row>
    <row r="10" spans="2:17">
      <c r="B10" s="33" t="s">
        <v>22</v>
      </c>
      <c r="C10" s="35">
        <f>SUM(C4:C9)</f>
        <v>56203406.28776668</v>
      </c>
      <c r="D10" s="35">
        <f t="shared" ref="D10:Q10" si="1">SUM(D4:D9)</f>
        <v>56280654.561233334</v>
      </c>
      <c r="E10" s="35">
        <f t="shared" si="1"/>
        <v>56615387.473533332</v>
      </c>
      <c r="F10" s="35">
        <f t="shared" si="1"/>
        <v>56966255.057466671</v>
      </c>
      <c r="G10" s="35">
        <f t="shared" si="1"/>
        <v>57529623.199600004</v>
      </c>
      <c r="H10" s="35">
        <f t="shared" si="1"/>
        <v>57750228.718466669</v>
      </c>
      <c r="I10" s="35">
        <f t="shared" si="1"/>
        <v>58190427.299633317</v>
      </c>
      <c r="J10" s="35">
        <f t="shared" si="1"/>
        <v>58579269.344066665</v>
      </c>
      <c r="K10" s="35">
        <f t="shared" si="1"/>
        <v>59193612.821566656</v>
      </c>
      <c r="L10" s="35">
        <f t="shared" si="1"/>
        <v>59447146.618666671</v>
      </c>
      <c r="M10" s="35">
        <f t="shared" si="1"/>
        <v>59950975.087166667</v>
      </c>
      <c r="N10" s="35">
        <f t="shared" si="1"/>
        <v>60385207.98036667</v>
      </c>
      <c r="O10" s="35">
        <f t="shared" si="1"/>
        <v>61053232.676633343</v>
      </c>
      <c r="P10" s="35">
        <f t="shared" si="1"/>
        <v>61364609.428333327</v>
      </c>
      <c r="Q10" s="35">
        <f t="shared" si="1"/>
        <v>61924244.62453334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topLeftCell="B13" workbookViewId="0">
      <selection activeCell="O31" sqref="O31"/>
    </sheetView>
  </sheetViews>
  <sheetFormatPr defaultRowHeight="15"/>
  <cols>
    <col min="1" max="1" width="9.140625" style="31"/>
    <col min="2" max="2" width="23.42578125" style="31" customWidth="1"/>
    <col min="3" max="3" width="9.140625" style="31" customWidth="1"/>
    <col min="4" max="17" width="9.85546875" style="31" bestFit="1" customWidth="1"/>
    <col min="18" max="16384" width="9.140625" style="31"/>
  </cols>
  <sheetData>
    <row r="2" spans="1:17">
      <c r="B2" s="32" t="s">
        <v>23</v>
      </c>
    </row>
    <row r="3" spans="1:17">
      <c r="B3" s="38" t="s">
        <v>24</v>
      </c>
      <c r="C3" s="38">
        <v>2020</v>
      </c>
      <c r="D3" s="38">
        <f>C3+1</f>
        <v>2021</v>
      </c>
      <c r="E3" s="38">
        <f t="shared" ref="E3:Q3" si="0">D3+1</f>
        <v>2022</v>
      </c>
      <c r="F3" s="38">
        <f t="shared" si="0"/>
        <v>2023</v>
      </c>
      <c r="G3" s="38">
        <f t="shared" si="0"/>
        <v>2024</v>
      </c>
      <c r="H3" s="38">
        <f t="shared" si="0"/>
        <v>2025</v>
      </c>
      <c r="I3" s="38">
        <f t="shared" si="0"/>
        <v>2026</v>
      </c>
      <c r="J3" s="38">
        <f t="shared" si="0"/>
        <v>2027</v>
      </c>
      <c r="K3" s="38">
        <f t="shared" si="0"/>
        <v>2028</v>
      </c>
      <c r="L3" s="38">
        <f t="shared" si="0"/>
        <v>2029</v>
      </c>
      <c r="M3" s="38">
        <f t="shared" si="0"/>
        <v>2030</v>
      </c>
      <c r="N3" s="38">
        <f t="shared" si="0"/>
        <v>2031</v>
      </c>
      <c r="O3" s="38">
        <f t="shared" si="0"/>
        <v>2032</v>
      </c>
      <c r="P3" s="38">
        <f t="shared" si="0"/>
        <v>2033</v>
      </c>
      <c r="Q3" s="38">
        <f t="shared" si="0"/>
        <v>2034</v>
      </c>
    </row>
    <row r="4" spans="1:17">
      <c r="A4" s="36"/>
      <c r="B4" s="38" t="s">
        <v>16</v>
      </c>
      <c r="C4" s="39">
        <f>'PacifiCorp Retial Sales'!C4*'UT EPA Calcs'!J22/1000</f>
        <v>1058.2552217098637</v>
      </c>
      <c r="D4" s="39">
        <f>'PacifiCorp Retial Sales'!D4*'UT EPA Calcs'!K22/1000</f>
        <v>1119.3241055586013</v>
      </c>
      <c r="E4" s="39">
        <f>'PacifiCorp Retial Sales'!E4*'UT EPA Calcs'!L22/1000</f>
        <v>1187.9616602217491</v>
      </c>
      <c r="F4" s="39">
        <f>'PacifiCorp Retial Sales'!F4*'UT EPA Calcs'!M22/1000</f>
        <v>1262.9791502652236</v>
      </c>
      <c r="G4" s="39">
        <f>'PacifiCorp Retial Sales'!G4*'UT EPA Calcs'!N22/1000</f>
        <v>1346.335984118431</v>
      </c>
      <c r="H4" s="39">
        <f>'PacifiCorp Retial Sales'!H4*'UT EPA Calcs'!O22/1000</f>
        <v>1429.4772181204676</v>
      </c>
      <c r="I4" s="39">
        <f>'PacifiCorp Retial Sales'!I4*'UT EPA Calcs'!P22/1000</f>
        <v>1522.1547299029762</v>
      </c>
      <c r="J4" s="39">
        <f>'PacifiCorp Retial Sales'!J4*'UT EPA Calcs'!Q22/1000</f>
        <v>1621.2435478021332</v>
      </c>
      <c r="K4" s="39">
        <f>'PacifiCorp Retial Sales'!K4*'UT EPA Calcs'!R22/1000</f>
        <v>1731.7085010710878</v>
      </c>
      <c r="L4" s="39">
        <f>'PacifiCorp Retial Sales'!L4*'UT EPA Calcs'!S22/1000</f>
        <v>1840.3505393757021</v>
      </c>
      <c r="M4" s="39">
        <f>'PacifiCorp Retial Sales'!M4*'UT EPA Calcs'!T22/1000</f>
        <v>1867.3408092104419</v>
      </c>
      <c r="N4" s="39">
        <f>'PacifiCorp Retial Sales'!N4*'UT EPA Calcs'!U22/1000</f>
        <v>1894.6286069728253</v>
      </c>
      <c r="O4" s="39">
        <f>'PacifiCorp Retial Sales'!O4*'UT EPA Calcs'!V22/1000</f>
        <v>1927.488851700474</v>
      </c>
      <c r="P4" s="39">
        <f>'PacifiCorp Retial Sales'!P4*'UT EPA Calcs'!W22/1000</f>
        <v>1951.0579733437501</v>
      </c>
      <c r="Q4" s="39">
        <f>'PacifiCorp Retial Sales'!Q4*'UT EPA Calcs'!X22/1000</f>
        <v>1979.9609843294681</v>
      </c>
    </row>
    <row r="5" spans="1:17">
      <c r="A5" s="36"/>
      <c r="B5" s="38" t="s">
        <v>17</v>
      </c>
      <c r="C5" s="39">
        <f>'PacifiCorp Retial Sales'!C5*'UT EPA Calcs'!J23/1000</f>
        <v>3122.6444478184994</v>
      </c>
      <c r="D5" s="39">
        <f>'PacifiCorp Retial Sales'!D5*'UT EPA Calcs'!K23/1000</f>
        <v>3267.2189986616472</v>
      </c>
      <c r="E5" s="39">
        <f>'PacifiCorp Retial Sales'!E5*'UT EPA Calcs'!L23/1000</f>
        <v>3447.2224669989168</v>
      </c>
      <c r="F5" s="39">
        <f>'PacifiCorp Retial Sales'!F5*'UT EPA Calcs'!M23/1000</f>
        <v>3615.9595379338289</v>
      </c>
      <c r="G5" s="39">
        <f>'PacifiCorp Retial Sales'!G5*'UT EPA Calcs'!N23/1000</f>
        <v>3827.0382368748633</v>
      </c>
      <c r="H5" s="39">
        <f>'PacifiCorp Retial Sales'!H5*'UT EPA Calcs'!O23/1000</f>
        <v>4005.4237798845829</v>
      </c>
      <c r="I5" s="39">
        <f>'PacifiCorp Retial Sales'!I5*'UT EPA Calcs'!P23/1000</f>
        <v>4229.004245884782</v>
      </c>
      <c r="J5" s="39">
        <f>'PacifiCorp Retial Sales'!J5*'UT EPA Calcs'!Q23/1000</f>
        <v>4438.3967586365015</v>
      </c>
      <c r="K5" s="39">
        <f>'PacifiCorp Retial Sales'!K5*'UT EPA Calcs'!R23/1000</f>
        <v>4700.1038399454137</v>
      </c>
      <c r="L5" s="39">
        <f>'PacifiCorp Retial Sales'!L5*'UT EPA Calcs'!S23/1000</f>
        <v>4919.7000862555642</v>
      </c>
      <c r="M5" s="39">
        <f>'PacifiCorp Retial Sales'!M5*'UT EPA Calcs'!T23/1000</f>
        <v>4945.9737864231038</v>
      </c>
      <c r="N5" s="39">
        <f>'PacifiCorp Retial Sales'!N5*'UT EPA Calcs'!U23/1000</f>
        <v>4937.589762172619</v>
      </c>
      <c r="O5" s="39">
        <f>'PacifiCorp Retial Sales'!O5*'UT EPA Calcs'!V23/1000</f>
        <v>4974.248920579299</v>
      </c>
      <c r="P5" s="39">
        <f>'PacifiCorp Retial Sales'!P5*'UT EPA Calcs'!W23/1000</f>
        <v>4953.0827710945123</v>
      </c>
      <c r="Q5" s="39">
        <f>'PacifiCorp Retial Sales'!Q5*'UT EPA Calcs'!X23/1000</f>
        <v>4978.5059208577295</v>
      </c>
    </row>
    <row r="6" spans="1:17">
      <c r="A6" s="36"/>
      <c r="B6" s="38" t="s">
        <v>18</v>
      </c>
      <c r="C6" s="39">
        <f>'PacifiCorp Retial Sales'!C6*'UT EPA Calcs'!J24/1000</f>
        <v>2315.2194018495175</v>
      </c>
      <c r="D6" s="39">
        <f>'PacifiCorp Retial Sales'!D6*'UT EPA Calcs'!K24/1000</f>
        <v>2427.8343209934237</v>
      </c>
      <c r="E6" s="39">
        <f>'PacifiCorp Retial Sales'!E6*'UT EPA Calcs'!L24/1000</f>
        <v>2557.9604368550613</v>
      </c>
      <c r="F6" s="39">
        <f>'PacifiCorp Retial Sales'!F6*'UT EPA Calcs'!M24/1000</f>
        <v>2698.8575580230568</v>
      </c>
      <c r="G6" s="39">
        <f>'PacifiCorp Retial Sales'!G6*'UT EPA Calcs'!N24/1000</f>
        <v>2853.2843076777767</v>
      </c>
      <c r="H6" s="39">
        <f>'PacifiCorp Retial Sales'!H6*'UT EPA Calcs'!O24/1000</f>
        <v>2995.3619847358063</v>
      </c>
      <c r="I6" s="39">
        <f>'PacifiCorp Retial Sales'!I6*'UT EPA Calcs'!P24/1000</f>
        <v>3042.3126781000014</v>
      </c>
      <c r="J6" s="39">
        <f>'PacifiCorp Retial Sales'!J6*'UT EPA Calcs'!Q24/1000</f>
        <v>3017.684360389926</v>
      </c>
      <c r="K6" s="39">
        <f>'PacifiCorp Retial Sales'!K6*'UT EPA Calcs'!R24/1000</f>
        <v>2998.7362792302092</v>
      </c>
      <c r="L6" s="39">
        <f>'PacifiCorp Retial Sales'!L6*'UT EPA Calcs'!S24/1000</f>
        <v>2964.0761387238917</v>
      </c>
      <c r="M6" s="39">
        <f>'PacifiCorp Retial Sales'!M6*'UT EPA Calcs'!T24/1000</f>
        <v>2967.4165132201924</v>
      </c>
      <c r="N6" s="39">
        <f>'PacifiCorp Retial Sales'!N6*'UT EPA Calcs'!U24/1000</f>
        <v>2971.7872383864324</v>
      </c>
      <c r="O6" s="39">
        <f>'PacifiCorp Retial Sales'!O6*'UT EPA Calcs'!V24/1000</f>
        <v>2982.9480050956518</v>
      </c>
      <c r="P6" s="39">
        <f>'PacifiCorp Retial Sales'!P6*'UT EPA Calcs'!W24/1000</f>
        <v>2980.4275204612704</v>
      </c>
      <c r="Q6" s="39">
        <f>'PacifiCorp Retial Sales'!Q6*'UT EPA Calcs'!X24/1000</f>
        <v>2989.0504429894463</v>
      </c>
    </row>
    <row r="7" spans="1:17">
      <c r="A7" s="36"/>
      <c r="B7" s="38" t="s">
        <v>19</v>
      </c>
      <c r="C7" s="39">
        <f>'PacifiCorp Retial Sales'!C7*'UT EPA Calcs'!J25/1000</f>
        <v>419.64299419542078</v>
      </c>
      <c r="D7" s="39">
        <f>'PacifiCorp Retial Sales'!D7*'UT EPA Calcs'!K25/1000</f>
        <v>438.78063594270338</v>
      </c>
      <c r="E7" s="39">
        <f>'PacifiCorp Retial Sales'!E7*'UT EPA Calcs'!L25/1000</f>
        <v>460.55422501739702</v>
      </c>
      <c r="F7" s="39">
        <f>'PacifiCorp Retial Sales'!F7*'UT EPA Calcs'!M25/1000</f>
        <v>484.36920511857988</v>
      </c>
      <c r="G7" s="39">
        <f>'PacifiCorp Retial Sales'!G7*'UT EPA Calcs'!N25/1000</f>
        <v>511.06437993408076</v>
      </c>
      <c r="H7" s="39">
        <f>'PacifiCorp Retial Sales'!H7*'UT EPA Calcs'!O25/1000</f>
        <v>536.34973817067328</v>
      </c>
      <c r="I7" s="39">
        <f>'PacifiCorp Retial Sales'!I7*'UT EPA Calcs'!P25/1000</f>
        <v>564.49832187231777</v>
      </c>
      <c r="J7" s="39">
        <f>'PacifiCorp Retial Sales'!J7*'UT EPA Calcs'!Q25/1000</f>
        <v>594.40890740304826</v>
      </c>
      <c r="K7" s="39">
        <f>'PacifiCorp Retial Sales'!K7*'UT EPA Calcs'!R25/1000</f>
        <v>628.44641901289947</v>
      </c>
      <c r="L7" s="39">
        <f>'PacifiCorp Retial Sales'!L7*'UT EPA Calcs'!S25/1000</f>
        <v>660.74998666728823</v>
      </c>
      <c r="M7" s="39">
        <f>'PacifiCorp Retial Sales'!M7*'UT EPA Calcs'!T25/1000</f>
        <v>663.26373715048089</v>
      </c>
      <c r="N7" s="39">
        <f>'PacifiCorp Retial Sales'!N7*'UT EPA Calcs'!U25/1000</f>
        <v>665.34092909258811</v>
      </c>
      <c r="O7" s="39">
        <f>'PacifiCorp Retial Sales'!O7*'UT EPA Calcs'!V25/1000</f>
        <v>669.63409182656778</v>
      </c>
      <c r="P7" s="39">
        <f>'PacifiCorp Retial Sales'!P7*'UT EPA Calcs'!W25/1000</f>
        <v>670.54470649454743</v>
      </c>
      <c r="Q7" s="39">
        <f>'PacifiCorp Retial Sales'!Q7*'UT EPA Calcs'!X25/1000</f>
        <v>673.29096239537535</v>
      </c>
    </row>
    <row r="8" spans="1:17">
      <c r="A8" s="36"/>
      <c r="B8" s="38" t="s">
        <v>20</v>
      </c>
      <c r="C8" s="39">
        <f>'PacifiCorp Retial Sales'!C8*'UT EPA Calcs'!J26/1000</f>
        <v>433.09616286829055</v>
      </c>
      <c r="D8" s="39">
        <f>'PacifiCorp Retial Sales'!D8*'UT EPA Calcs'!K26/1000</f>
        <v>431.32783099646838</v>
      </c>
      <c r="E8" s="39">
        <f>'PacifiCorp Retial Sales'!E8*'UT EPA Calcs'!L26/1000</f>
        <v>428.74112230220527</v>
      </c>
      <c r="F8" s="39">
        <f>'PacifiCorp Retial Sales'!F8*'UT EPA Calcs'!M26/1000</f>
        <v>426.53107775367977</v>
      </c>
      <c r="G8" s="39">
        <f>'PacifiCorp Retial Sales'!G8*'UT EPA Calcs'!N26/1000</f>
        <v>424.98440198173103</v>
      </c>
      <c r="H8" s="39">
        <f>'PacifiCorp Retial Sales'!H8*'UT EPA Calcs'!O26/1000</f>
        <v>422.18123646625492</v>
      </c>
      <c r="I8" s="39">
        <f>'PacifiCorp Retial Sales'!I8*'UT EPA Calcs'!P26/1000</f>
        <v>419.67552898550588</v>
      </c>
      <c r="J8" s="39">
        <f>'PacifiCorp Retial Sales'!J8*'UT EPA Calcs'!Q26/1000</f>
        <v>417.07490690460008</v>
      </c>
      <c r="K8" s="39">
        <f>'PacifiCorp Retial Sales'!K8*'UT EPA Calcs'!R26/1000</f>
        <v>415.13554451679579</v>
      </c>
      <c r="L8" s="39">
        <f>'PacifiCorp Retial Sales'!L8*'UT EPA Calcs'!S26/1000</f>
        <v>412.03559192208297</v>
      </c>
      <c r="M8" s="39">
        <f>'PacifiCorp Retial Sales'!M8*'UT EPA Calcs'!T26/1000</f>
        <v>413.68241869397514</v>
      </c>
      <c r="N8" s="39">
        <f>'PacifiCorp Retial Sales'!N8*'UT EPA Calcs'!U26/1000</f>
        <v>415.22719879903786</v>
      </c>
      <c r="O8" s="39">
        <f>'PacifiCorp Retial Sales'!O8*'UT EPA Calcs'!V26/1000</f>
        <v>417.6783284961183</v>
      </c>
      <c r="P8" s="39">
        <f>'PacifiCorp Retial Sales'!P8*'UT EPA Calcs'!W26/1000</f>
        <v>418.98948833481148</v>
      </c>
      <c r="Q8" s="39">
        <f>'PacifiCorp Retial Sales'!Q8*'UT EPA Calcs'!X26/1000</f>
        <v>421.06516525374775</v>
      </c>
    </row>
    <row r="9" spans="1:17">
      <c r="A9" s="36"/>
      <c r="B9" s="38" t="s">
        <v>21</v>
      </c>
      <c r="C9" s="39">
        <f>'PacifiCorp Retial Sales'!C9*'UT EPA Calcs'!J27/1000</f>
        <v>102.81621290358028</v>
      </c>
      <c r="D9" s="39">
        <f>'PacifiCorp Retial Sales'!D9*'UT EPA Calcs'!K27/1000</f>
        <v>107.35724814423514</v>
      </c>
      <c r="E9" s="39">
        <f>'PacifiCorp Retial Sales'!E9*'UT EPA Calcs'!L27/1000</f>
        <v>108.37861217112484</v>
      </c>
      <c r="F9" s="39">
        <f>'PacifiCorp Retial Sales'!F9*'UT EPA Calcs'!M27/1000</f>
        <v>107.25650440264556</v>
      </c>
      <c r="G9" s="39">
        <f>'PacifiCorp Retial Sales'!G9*'UT EPA Calcs'!N27/1000</f>
        <v>106.46401244413227</v>
      </c>
      <c r="H9" s="39">
        <f>'PacifiCorp Retial Sales'!H9*'UT EPA Calcs'!O27/1000</f>
        <v>105.09196612583065</v>
      </c>
      <c r="I9" s="39">
        <f>'PacifiCorp Retial Sales'!I9*'UT EPA Calcs'!P27/1000</f>
        <v>104.01586947729632</v>
      </c>
      <c r="J9" s="39">
        <f>'PacifiCorp Retial Sales'!J9*'UT EPA Calcs'!Q27/1000</f>
        <v>102.99497986373804</v>
      </c>
      <c r="K9" s="39">
        <f>'PacifiCorp Retial Sales'!K9*'UT EPA Calcs'!R27/1000</f>
        <v>102.46667191131576</v>
      </c>
      <c r="L9" s="39">
        <f>'PacifiCorp Retial Sales'!L9*'UT EPA Calcs'!S27/1000</f>
        <v>101.33320017718813</v>
      </c>
      <c r="M9" s="39">
        <f>'PacifiCorp Retial Sales'!M9*'UT EPA Calcs'!T27/1000</f>
        <v>101.53685947936866</v>
      </c>
      <c r="N9" s="39">
        <f>'PacifiCorp Retial Sales'!N9*'UT EPA Calcs'!U27/1000</f>
        <v>101.56390524524797</v>
      </c>
      <c r="O9" s="39">
        <f>'PacifiCorp Retial Sales'!O9*'UT EPA Calcs'!V27/1000</f>
        <v>102.04071950909895</v>
      </c>
      <c r="P9" s="39">
        <f>'PacifiCorp Retial Sales'!P9*'UT EPA Calcs'!W27/1000</f>
        <v>101.99394506890995</v>
      </c>
      <c r="Q9" s="39">
        <f>'PacifiCorp Retial Sales'!Q9*'UT EPA Calcs'!X27/1000</f>
        <v>102.27020736129062</v>
      </c>
    </row>
    <row r="10" spans="1:17">
      <c r="A10" s="36"/>
      <c r="B10" s="38" t="s">
        <v>22</v>
      </c>
      <c r="C10" s="39">
        <f>SUM(C4:C9)</f>
        <v>7451.6744413451725</v>
      </c>
      <c r="D10" s="39">
        <f t="shared" ref="D10:Q10" si="1">SUM(D4:D9)</f>
        <v>7791.8431402970791</v>
      </c>
      <c r="E10" s="39">
        <f t="shared" si="1"/>
        <v>8190.8185235664532</v>
      </c>
      <c r="F10" s="39">
        <f t="shared" si="1"/>
        <v>8595.953033497015</v>
      </c>
      <c r="G10" s="39">
        <f t="shared" si="1"/>
        <v>9069.1713230310161</v>
      </c>
      <c r="H10" s="39">
        <f t="shared" si="1"/>
        <v>9493.8859235036143</v>
      </c>
      <c r="I10" s="39">
        <f t="shared" si="1"/>
        <v>9881.6613742228801</v>
      </c>
      <c r="J10" s="39">
        <f t="shared" si="1"/>
        <v>10191.803460999947</v>
      </c>
      <c r="K10" s="39">
        <f t="shared" si="1"/>
        <v>10576.597255687722</v>
      </c>
      <c r="L10" s="39">
        <f t="shared" si="1"/>
        <v>10898.245543121719</v>
      </c>
      <c r="M10" s="39">
        <f t="shared" si="1"/>
        <v>10959.214124177564</v>
      </c>
      <c r="N10" s="39">
        <f t="shared" si="1"/>
        <v>10986.13764066875</v>
      </c>
      <c r="O10" s="39">
        <f t="shared" si="1"/>
        <v>11074.038917207208</v>
      </c>
      <c r="P10" s="39">
        <f t="shared" si="1"/>
        <v>11076.096404797801</v>
      </c>
      <c r="Q10" s="39">
        <f t="shared" si="1"/>
        <v>11144.143683187056</v>
      </c>
    </row>
    <row r="11" spans="1:17">
      <c r="B11" s="40" t="s">
        <v>28</v>
      </c>
      <c r="C11" s="41">
        <f>C10/'PacifiCorp Retial Sales'!C10*1000</f>
        <v>0.13258403597803139</v>
      </c>
      <c r="D11" s="41">
        <f>D10/'PacifiCorp Retial Sales'!D10*1000</f>
        <v>0.13844620680130071</v>
      </c>
      <c r="E11" s="41">
        <f>E10/'PacifiCorp Retial Sales'!E10*1000</f>
        <v>0.14467477640059451</v>
      </c>
      <c r="F11" s="41">
        <f>F10/'PacifiCorp Retial Sales'!F10*1000</f>
        <v>0.15089552621680241</v>
      </c>
      <c r="G11" s="41">
        <f>G10/'PacifiCorp Retial Sales'!G10*1000</f>
        <v>0.15764350292310056</v>
      </c>
      <c r="H11" s="41">
        <f>H10/'PacifiCorp Retial Sales'!H10*1000</f>
        <v>0.16439564195990403</v>
      </c>
      <c r="I11" s="41">
        <f>I10/'PacifiCorp Retial Sales'!I10*1000</f>
        <v>0.16981592734042614</v>
      </c>
      <c r="J11" s="41">
        <f>J10/'PacifiCorp Retial Sales'!J10*1000</f>
        <v>0.17398310998278518</v>
      </c>
      <c r="K11" s="41">
        <f>K10/'PacifiCorp Retial Sales'!K10*1000</f>
        <v>0.17867801527117189</v>
      </c>
      <c r="L11" s="41">
        <f>L10/'PacifiCorp Retial Sales'!L10*1000</f>
        <v>0.18332663824943987</v>
      </c>
      <c r="M11" s="41">
        <f>M10/'PacifiCorp Retial Sales'!M10*1000</f>
        <v>0.18280293370113235</v>
      </c>
      <c r="N11" s="41">
        <f>N10/'PacifiCorp Retial Sales'!N10*1000</f>
        <v>0.18193425191548113</v>
      </c>
      <c r="O11" s="41">
        <f>O10/'PacifiCorp Retial Sales'!O10*1000</f>
        <v>0.18138333437412774</v>
      </c>
      <c r="P11" s="41">
        <f>P10/'PacifiCorp Retial Sales'!P10*1000</f>
        <v>0.18049648662285359</v>
      </c>
      <c r="Q11" s="41">
        <f>Q10/'PacifiCorp Retial Sales'!Q10*1000</f>
        <v>0.17996414410474593</v>
      </c>
    </row>
    <row r="12" spans="1:17"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>
      <c r="B13" s="31" t="s">
        <v>29</v>
      </c>
      <c r="C13" s="42">
        <v>5388086</v>
      </c>
      <c r="D13" s="42">
        <v>5388002</v>
      </c>
      <c r="E13" s="42">
        <v>5387430</v>
      </c>
      <c r="F13" s="42">
        <v>5594275</v>
      </c>
      <c r="G13" s="42">
        <v>5485108</v>
      </c>
      <c r="H13" s="42">
        <v>5306568</v>
      </c>
      <c r="I13" s="42">
        <v>5244300</v>
      </c>
      <c r="J13" s="42">
        <v>5244223</v>
      </c>
      <c r="K13" s="42">
        <v>5243033</v>
      </c>
      <c r="L13" s="42">
        <v>5236154</v>
      </c>
      <c r="M13" s="42">
        <v>4909255</v>
      </c>
      <c r="N13" s="42">
        <v>4303603</v>
      </c>
      <c r="O13" s="42">
        <v>4302556</v>
      </c>
      <c r="P13" s="42">
        <f>O13</f>
        <v>4302556</v>
      </c>
      <c r="Q13" s="42">
        <f t="shared" ref="Q13" si="2">P13</f>
        <v>4302556</v>
      </c>
    </row>
    <row r="14" spans="1:17">
      <c r="B14" s="31" t="s">
        <v>30</v>
      </c>
      <c r="C14" s="42">
        <f>C13/1000</f>
        <v>5388.0860000000002</v>
      </c>
      <c r="D14" s="42">
        <f t="shared" ref="D14:Q14" si="3">D13/1000</f>
        <v>5388.0020000000004</v>
      </c>
      <c r="E14" s="42">
        <f t="shared" si="3"/>
        <v>5387.43</v>
      </c>
      <c r="F14" s="42">
        <f t="shared" si="3"/>
        <v>5594.2749999999996</v>
      </c>
      <c r="G14" s="42">
        <f t="shared" si="3"/>
        <v>5485.1080000000002</v>
      </c>
      <c r="H14" s="42">
        <f t="shared" si="3"/>
        <v>5306.5680000000002</v>
      </c>
      <c r="I14" s="42">
        <f t="shared" si="3"/>
        <v>5244.3</v>
      </c>
      <c r="J14" s="42">
        <f t="shared" si="3"/>
        <v>5244.223</v>
      </c>
      <c r="K14" s="42">
        <f t="shared" si="3"/>
        <v>5243.0330000000004</v>
      </c>
      <c r="L14" s="42">
        <f t="shared" si="3"/>
        <v>5236.1540000000005</v>
      </c>
      <c r="M14" s="42">
        <f t="shared" si="3"/>
        <v>4909.2550000000001</v>
      </c>
      <c r="N14" s="42">
        <f t="shared" si="3"/>
        <v>4303.6030000000001</v>
      </c>
      <c r="O14" s="42">
        <f t="shared" si="3"/>
        <v>4302.5559999999996</v>
      </c>
      <c r="P14" s="42">
        <f t="shared" si="3"/>
        <v>4302.5559999999996</v>
      </c>
      <c r="Q14" s="42">
        <f t="shared" si="3"/>
        <v>4302.5559999999996</v>
      </c>
    </row>
    <row r="15" spans="1:17"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>
      <c r="B16" s="31" t="s">
        <v>31</v>
      </c>
      <c r="C16" s="42">
        <f>C10-C14</f>
        <v>2063.5884413451722</v>
      </c>
      <c r="D16" s="42">
        <f t="shared" ref="D16:Q16" si="4">D10-D14</f>
        <v>2403.8411402970787</v>
      </c>
      <c r="E16" s="42">
        <f t="shared" si="4"/>
        <v>2803.3885235664529</v>
      </c>
      <c r="F16" s="42">
        <f t="shared" si="4"/>
        <v>3001.6780334970153</v>
      </c>
      <c r="G16" s="42">
        <f t="shared" si="4"/>
        <v>3584.0633230310159</v>
      </c>
      <c r="H16" s="42">
        <f t="shared" si="4"/>
        <v>4187.3179235036141</v>
      </c>
      <c r="I16" s="42">
        <f t="shared" si="4"/>
        <v>4637.3613742228799</v>
      </c>
      <c r="J16" s="42">
        <f t="shared" si="4"/>
        <v>4947.5804609999468</v>
      </c>
      <c r="K16" s="42">
        <f t="shared" si="4"/>
        <v>5333.5642556877219</v>
      </c>
      <c r="L16" s="42">
        <f t="shared" si="4"/>
        <v>5662.0915431217181</v>
      </c>
      <c r="M16" s="42">
        <f t="shared" si="4"/>
        <v>6049.9591241775643</v>
      </c>
      <c r="N16" s="42">
        <f t="shared" si="4"/>
        <v>6682.5346406687504</v>
      </c>
      <c r="O16" s="42">
        <f t="shared" si="4"/>
        <v>6771.4829172072086</v>
      </c>
      <c r="P16" s="42">
        <f t="shared" si="4"/>
        <v>6773.5404047978018</v>
      </c>
      <c r="Q16" s="42">
        <f t="shared" si="4"/>
        <v>6841.5876831870564</v>
      </c>
    </row>
    <row r="17" spans="2:17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2:17">
      <c r="B18" s="31" t="s">
        <v>25</v>
      </c>
      <c r="C18" s="34">
        <v>0.3</v>
      </c>
    </row>
    <row r="21" spans="2:17">
      <c r="B21" s="32" t="s">
        <v>26</v>
      </c>
    </row>
    <row r="22" spans="2:17">
      <c r="B22" s="38" t="s">
        <v>24</v>
      </c>
      <c r="C22" s="38">
        <v>2020</v>
      </c>
      <c r="D22" s="38">
        <f>C22+1</f>
        <v>2021</v>
      </c>
      <c r="E22" s="38">
        <f t="shared" ref="E22:Q22" si="5">D22+1</f>
        <v>2022</v>
      </c>
      <c r="F22" s="38">
        <f t="shared" si="5"/>
        <v>2023</v>
      </c>
      <c r="G22" s="38">
        <f t="shared" si="5"/>
        <v>2024</v>
      </c>
      <c r="H22" s="38">
        <f t="shared" si="5"/>
        <v>2025</v>
      </c>
      <c r="I22" s="38">
        <f t="shared" si="5"/>
        <v>2026</v>
      </c>
      <c r="J22" s="38">
        <f t="shared" si="5"/>
        <v>2027</v>
      </c>
      <c r="K22" s="38">
        <f t="shared" si="5"/>
        <v>2028</v>
      </c>
      <c r="L22" s="38">
        <f t="shared" si="5"/>
        <v>2029</v>
      </c>
      <c r="M22" s="38">
        <f t="shared" si="5"/>
        <v>2030</v>
      </c>
      <c r="N22" s="38">
        <f t="shared" si="5"/>
        <v>2031</v>
      </c>
      <c r="O22" s="38">
        <f t="shared" si="5"/>
        <v>2032</v>
      </c>
      <c r="P22" s="38">
        <f t="shared" si="5"/>
        <v>2033</v>
      </c>
      <c r="Q22" s="38">
        <f t="shared" si="5"/>
        <v>2034</v>
      </c>
    </row>
    <row r="23" spans="2:17">
      <c r="B23" s="38" t="s">
        <v>22</v>
      </c>
      <c r="C23" s="39">
        <f>(C16*1000)/(8760*$C$18)</f>
        <v>785.23152258187679</v>
      </c>
      <c r="D23" s="39">
        <f t="shared" ref="D23:Q23" si="6">(D16*1000)/(8760*$C$18)</f>
        <v>914.70363025002985</v>
      </c>
      <c r="E23" s="39">
        <f t="shared" si="6"/>
        <v>1066.7384031835818</v>
      </c>
      <c r="F23" s="39">
        <f t="shared" si="6"/>
        <v>1142.191032533111</v>
      </c>
      <c r="G23" s="39">
        <f t="shared" si="6"/>
        <v>1363.7988291594429</v>
      </c>
      <c r="H23" s="39">
        <f t="shared" si="6"/>
        <v>1593.3477638902641</v>
      </c>
      <c r="I23" s="39">
        <f t="shared" si="6"/>
        <v>1764.5971743618265</v>
      </c>
      <c r="J23" s="39">
        <f t="shared" si="6"/>
        <v>1882.640966894957</v>
      </c>
      <c r="K23" s="39">
        <f t="shared" si="6"/>
        <v>2029.5145569587983</v>
      </c>
      <c r="L23" s="39">
        <f t="shared" si="6"/>
        <v>2154.5249403050675</v>
      </c>
      <c r="M23" s="39">
        <f t="shared" si="6"/>
        <v>2302.1153440553894</v>
      </c>
      <c r="N23" s="39">
        <f t="shared" si="6"/>
        <v>2542.8214005588852</v>
      </c>
      <c r="O23" s="39">
        <f t="shared" si="6"/>
        <v>2576.6677767150718</v>
      </c>
      <c r="P23" s="39">
        <f t="shared" si="6"/>
        <v>2577.4506867571545</v>
      </c>
      <c r="Q23" s="39">
        <f t="shared" si="6"/>
        <v>2603.3438672705693</v>
      </c>
    </row>
    <row r="26" spans="2:17">
      <c r="C26" s="45" t="s">
        <v>32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UT EPA Calcs</vt:lpstr>
      <vt:lpstr>PacifiCorp Retial Sales</vt:lpstr>
      <vt:lpstr>Fig 7.5 - Renewable Cap</vt:lpstr>
      <vt:lpstr>'UT EPA Calcs'!Print_Area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2015-03-27T22:40:11Z</dcterms:created>
  <dcterms:modified xsi:type="dcterms:W3CDTF">2015-03-31T17:49:30Z</dcterms:modified>
</cp:coreProperties>
</file>