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1305" windowWidth="15480" windowHeight="7410"/>
  </bookViews>
  <sheets>
    <sheet name="Fig 8.1 - RH1" sheetId="24" r:id="rId1"/>
    <sheet name="Fig 8.2 - RH2" sheetId="25" r:id="rId2"/>
    <sheet name="Fig 8.3-5 - PVRR" sheetId="33" r:id="rId3"/>
    <sheet name="Fig8.6,7,28 Tbl8.22,23- CO2" sheetId="31" r:id="rId4"/>
    <sheet name="Tbl 8.3 - PVRR" sheetId="2" r:id="rId5"/>
    <sheet name="Fig 8.14 - Change in SO PVRR" sheetId="36" r:id="rId6"/>
    <sheet name="Quick Reference" sheetId="35" r:id="rId7"/>
    <sheet name="Graphs-CO2 Emission" sheetId="32" r:id="rId8"/>
  </sheets>
  <calcPr calcId="152511"/>
</workbook>
</file>

<file path=xl/calcChain.xml><?xml version="1.0" encoding="utf-8"?>
<calcChain xmlns="http://schemas.openxmlformats.org/spreadsheetml/2006/main">
  <c r="AG59" i="31" l="1"/>
  <c r="AG58" i="31"/>
  <c r="AF65" i="31"/>
  <c r="AF64" i="31"/>
  <c r="AF63" i="31"/>
  <c r="AF62" i="31"/>
  <c r="AF61" i="31"/>
  <c r="AF60" i="31"/>
  <c r="AF59" i="31"/>
  <c r="AF58" i="31"/>
  <c r="AF57" i="31"/>
  <c r="AE65" i="31"/>
  <c r="AE64" i="31"/>
  <c r="AE63" i="31"/>
  <c r="AE62" i="31"/>
  <c r="AE61" i="31"/>
  <c r="AE60" i="31"/>
  <c r="AE59" i="31"/>
  <c r="AE58" i="31"/>
  <c r="AE57" i="31"/>
  <c r="AF51" i="31"/>
  <c r="AF50" i="31"/>
  <c r="AF49" i="31"/>
  <c r="AE51" i="31"/>
  <c r="AE50" i="31"/>
  <c r="AE49" i="31"/>
  <c r="AD65" i="31"/>
  <c r="AG65" i="31" s="1"/>
  <c r="AD64" i="31"/>
  <c r="AG64" i="31" s="1"/>
  <c r="AD63" i="31"/>
  <c r="AG63" i="31" s="1"/>
  <c r="AD62" i="31"/>
  <c r="AG62" i="31" s="1"/>
  <c r="AD61" i="31"/>
  <c r="AD60" i="31"/>
  <c r="AD59" i="31"/>
  <c r="AD58" i="31"/>
  <c r="AD57" i="31"/>
  <c r="AG57" i="31" s="1"/>
  <c r="AD51" i="31"/>
  <c r="AG51" i="31" s="1"/>
  <c r="AD50" i="31"/>
  <c r="AG50" i="31" s="1"/>
  <c r="AD49" i="31"/>
  <c r="AG49" i="31" s="1"/>
  <c r="AG60" i="31" l="1"/>
  <c r="AG61" i="31"/>
  <c r="B4" i="36"/>
  <c r="B3" i="36"/>
  <c r="B2" i="36"/>
  <c r="C4" i="36" l="1"/>
  <c r="C2" i="36"/>
  <c r="C8" i="36"/>
  <c r="C5" i="36"/>
  <c r="C7" i="36"/>
  <c r="C3" i="36"/>
  <c r="C6" i="36"/>
  <c r="C39" i="2"/>
  <c r="C40" i="2"/>
  <c r="C41" i="2"/>
  <c r="C42" i="2"/>
  <c r="C43" i="2"/>
  <c r="C44" i="2"/>
  <c r="C45" i="2"/>
  <c r="C48" i="2"/>
  <c r="C49" i="2"/>
  <c r="C51" i="2"/>
  <c r="C52" i="2"/>
  <c r="C53" i="2"/>
  <c r="C54" i="2"/>
  <c r="C55" i="2"/>
  <c r="C56" i="2"/>
  <c r="C57" i="2"/>
  <c r="C58" i="2"/>
  <c r="C111" i="33" l="1"/>
  <c r="D71" i="33"/>
  <c r="D72" i="33"/>
  <c r="D73" i="33"/>
  <c r="D74" i="33"/>
  <c r="D75" i="33"/>
  <c r="D76" i="33"/>
  <c r="D77" i="33"/>
  <c r="D78" i="33"/>
  <c r="D79" i="33"/>
  <c r="D80" i="33"/>
  <c r="D81" i="33"/>
  <c r="D82" i="33"/>
  <c r="D83" i="33"/>
  <c r="D84" i="33"/>
  <c r="D85" i="33"/>
  <c r="D86" i="33"/>
  <c r="D87" i="33"/>
  <c r="D88" i="33"/>
  <c r="D89" i="33"/>
  <c r="N5" i="33" l="1"/>
  <c r="N17" i="33" s="1"/>
  <c r="M5" i="33"/>
  <c r="K5" i="33"/>
  <c r="J5" i="33"/>
  <c r="V3" i="33"/>
  <c r="U3" i="33"/>
  <c r="T3" i="33"/>
  <c r="S3" i="33"/>
  <c r="R3" i="33"/>
  <c r="Q3" i="33"/>
  <c r="P3" i="33"/>
  <c r="P17" i="33" s="1"/>
  <c r="O3" i="33"/>
  <c r="O17" i="33" s="1"/>
  <c r="L3" i="33"/>
  <c r="I3" i="33"/>
  <c r="H3" i="33"/>
  <c r="G3" i="33"/>
  <c r="F3" i="33"/>
  <c r="E3" i="33"/>
  <c r="D3" i="33"/>
  <c r="C3" i="33"/>
  <c r="C15" i="33" s="1"/>
  <c r="N15" i="33"/>
  <c r="M15" i="33"/>
  <c r="K15" i="33"/>
  <c r="J15" i="33"/>
  <c r="D48" i="33" l="1"/>
  <c r="D45" i="33"/>
  <c r="F17" i="33"/>
  <c r="S17" i="33"/>
  <c r="G17" i="33"/>
  <c r="T17" i="33"/>
  <c r="Q5" i="33"/>
  <c r="D54" i="33" s="1"/>
  <c r="U5" i="33"/>
  <c r="C5" i="33"/>
  <c r="G5" i="33"/>
  <c r="D39" i="33" s="1"/>
  <c r="D17" i="33"/>
  <c r="H17" i="33"/>
  <c r="Q17" i="33"/>
  <c r="U17" i="33"/>
  <c r="E5" i="33"/>
  <c r="D35" i="33" s="1"/>
  <c r="I5" i="33"/>
  <c r="D44" i="33" s="1"/>
  <c r="F5" i="33"/>
  <c r="R5" i="33"/>
  <c r="D56" i="33" s="1"/>
  <c r="V5" i="33"/>
  <c r="D64" i="33" s="1"/>
  <c r="O5" i="33"/>
  <c r="D50" i="33" s="1"/>
  <c r="S5" i="33"/>
  <c r="D58" i="33" s="1"/>
  <c r="D5" i="33"/>
  <c r="D33" i="33" s="1"/>
  <c r="H5" i="33"/>
  <c r="D41" i="33" s="1"/>
  <c r="L5" i="33"/>
  <c r="P5" i="33"/>
  <c r="D52" i="33" s="1"/>
  <c r="T5" i="33"/>
  <c r="D60" i="33" s="1"/>
  <c r="E17" i="33"/>
  <c r="I17" i="33"/>
  <c r="R17" i="33"/>
  <c r="V17" i="33"/>
  <c r="L15" i="33"/>
  <c r="M17" i="33"/>
  <c r="F15" i="33"/>
  <c r="K17" i="33"/>
  <c r="G15" i="33"/>
  <c r="O15" i="33"/>
  <c r="S15" i="33"/>
  <c r="R15" i="33"/>
  <c r="V15" i="33"/>
  <c r="E15" i="33"/>
  <c r="I15" i="33"/>
  <c r="Q15" i="33"/>
  <c r="U15" i="33"/>
  <c r="D15" i="33"/>
  <c r="H15" i="33"/>
  <c r="P15" i="33"/>
  <c r="T15" i="33"/>
  <c r="D102" i="33" l="1"/>
  <c r="D103" i="33"/>
  <c r="D94" i="33"/>
  <c r="D100" i="33"/>
  <c r="D106" i="33"/>
  <c r="D104" i="33"/>
  <c r="D108" i="33"/>
  <c r="D99" i="33"/>
  <c r="D107" i="33"/>
  <c r="D95" i="33"/>
  <c r="D96" i="33"/>
  <c r="D110" i="33"/>
  <c r="D105" i="33"/>
  <c r="D97" i="33"/>
  <c r="D109" i="33"/>
  <c r="D98" i="33"/>
  <c r="D37" i="33"/>
  <c r="D62" i="33"/>
  <c r="L17" i="33"/>
  <c r="C17" i="33"/>
  <c r="D93" i="33" l="1"/>
  <c r="D101" i="33"/>
  <c r="G67" i="2"/>
  <c r="G66" i="2"/>
  <c r="G65" i="2"/>
  <c r="E67" i="2"/>
  <c r="E66" i="2"/>
  <c r="E65" i="2"/>
  <c r="F66" i="2" l="1"/>
  <c r="F67" i="2"/>
  <c r="H67" i="2"/>
  <c r="H66" i="2"/>
  <c r="C112" i="33" l="1"/>
  <c r="B1" i="35" l="1"/>
  <c r="M93" i="25" l="1"/>
  <c r="M92" i="25"/>
  <c r="M91" i="25"/>
  <c r="M90" i="25"/>
  <c r="M88" i="25"/>
  <c r="M87" i="25"/>
  <c r="M86" i="25"/>
  <c r="M85" i="25"/>
  <c r="M84" i="25"/>
  <c r="M81" i="25"/>
  <c r="M80" i="25"/>
  <c r="M79" i="25"/>
  <c r="M78" i="25"/>
  <c r="M77" i="25"/>
  <c r="M76" i="25"/>
  <c r="M75" i="25"/>
  <c r="M74" i="25"/>
  <c r="M72" i="25"/>
  <c r="M70" i="25"/>
  <c r="M69" i="25"/>
  <c r="M68" i="25"/>
  <c r="M67" i="25"/>
  <c r="M63" i="25"/>
  <c r="M62" i="25"/>
  <c r="M61" i="25"/>
  <c r="M59" i="25"/>
  <c r="M58" i="25"/>
  <c r="M57" i="25"/>
  <c r="M56" i="25"/>
  <c r="M55" i="25"/>
  <c r="M54" i="25"/>
  <c r="M53" i="25"/>
  <c r="M52" i="25"/>
  <c r="M51" i="25"/>
  <c r="M50" i="25"/>
  <c r="M49" i="25"/>
  <c r="M48" i="25"/>
  <c r="M47" i="25"/>
  <c r="M46" i="25"/>
  <c r="M45" i="25"/>
  <c r="M44" i="25"/>
  <c r="M43" i="25"/>
  <c r="M42" i="25"/>
  <c r="M41" i="25"/>
  <c r="M40" i="25"/>
  <c r="M39" i="25"/>
  <c r="M38" i="25"/>
  <c r="M37" i="25"/>
  <c r="M36" i="25"/>
  <c r="M35" i="25"/>
  <c r="M34" i="25"/>
  <c r="M33" i="25"/>
  <c r="M32" i="25"/>
  <c r="M31" i="25"/>
  <c r="M30" i="25"/>
  <c r="M29" i="25"/>
  <c r="M28" i="25"/>
  <c r="M27" i="25"/>
  <c r="M26" i="25"/>
  <c r="M20" i="25"/>
  <c r="M19" i="25"/>
  <c r="M18" i="25"/>
  <c r="M17" i="25"/>
  <c r="M16" i="25"/>
  <c r="M14" i="25"/>
  <c r="M13" i="25"/>
  <c r="M12" i="25"/>
  <c r="M11" i="25"/>
  <c r="M10" i="25"/>
  <c r="M9" i="25"/>
  <c r="M8" i="25"/>
  <c r="M7" i="25"/>
  <c r="M25" i="25"/>
  <c r="M24" i="25"/>
  <c r="M23" i="25"/>
  <c r="M22" i="25"/>
  <c r="M21" i="25"/>
  <c r="M107" i="24"/>
  <c r="M120" i="24" s="1"/>
  <c r="M102" i="24"/>
  <c r="M89" i="25"/>
  <c r="M82" i="25"/>
  <c r="M73" i="25"/>
  <c r="M6" i="25" l="1"/>
  <c r="M107" i="25"/>
  <c r="M120" i="25" s="1"/>
  <c r="M109" i="25"/>
  <c r="M122" i="25" s="1"/>
  <c r="M102" i="25"/>
  <c r="M105" i="25"/>
  <c r="M71" i="25"/>
  <c r="M108" i="24"/>
  <c r="M83" i="25"/>
  <c r="M110" i="25" s="1"/>
  <c r="M123" i="25" s="1"/>
  <c r="M110" i="24"/>
  <c r="M123" i="24" s="1"/>
  <c r="M103" i="25"/>
  <c r="M117" i="25" s="1"/>
  <c r="M104" i="25"/>
  <c r="M101" i="24"/>
  <c r="M116" i="24" s="1"/>
  <c r="M109" i="24"/>
  <c r="M122" i="24" s="1"/>
  <c r="M15" i="25"/>
  <c r="M60" i="25"/>
  <c r="M106" i="25" s="1"/>
  <c r="M119" i="25" s="1"/>
  <c r="M106" i="24"/>
  <c r="M119" i="24" s="1"/>
  <c r="M105" i="24"/>
  <c r="M103" i="24"/>
  <c r="M117" i="24" s="1"/>
  <c r="M104" i="24"/>
  <c r="C94" i="25"/>
  <c r="M108" i="25" l="1"/>
  <c r="M121" i="25" s="1"/>
  <c r="M121" i="24"/>
  <c r="M118" i="24"/>
  <c r="M101" i="25"/>
  <c r="M116" i="25" s="1"/>
  <c r="M118" i="25"/>
  <c r="M112" i="24"/>
  <c r="M112" i="25"/>
  <c r="L21" i="25" l="1"/>
  <c r="N21" i="25"/>
  <c r="O21" i="25"/>
  <c r="L22" i="25"/>
  <c r="N22" i="25"/>
  <c r="O22" i="25"/>
  <c r="L23" i="25"/>
  <c r="N23" i="25"/>
  <c r="O23" i="25"/>
  <c r="L24" i="25"/>
  <c r="N24" i="25"/>
  <c r="O24" i="25"/>
  <c r="L25" i="25"/>
  <c r="N25" i="25"/>
  <c r="O25" i="25"/>
  <c r="N6" i="25"/>
  <c r="N93" i="25"/>
  <c r="N92" i="25"/>
  <c r="N91" i="25"/>
  <c r="N90" i="25"/>
  <c r="N89" i="25"/>
  <c r="N88" i="25"/>
  <c r="N87" i="25"/>
  <c r="N86" i="25"/>
  <c r="N84" i="25"/>
  <c r="N83" i="25"/>
  <c r="N82" i="25"/>
  <c r="N81" i="25"/>
  <c r="N80" i="25"/>
  <c r="N79" i="25"/>
  <c r="N78" i="25"/>
  <c r="N77" i="25"/>
  <c r="N76" i="25"/>
  <c r="N75" i="25"/>
  <c r="N74" i="25"/>
  <c r="N73" i="25"/>
  <c r="N72" i="25"/>
  <c r="N71" i="25"/>
  <c r="N70" i="25"/>
  <c r="N69" i="25"/>
  <c r="N68" i="25"/>
  <c r="N67" i="25"/>
  <c r="N63" i="25"/>
  <c r="N62" i="25"/>
  <c r="N61" i="25"/>
  <c r="N60" i="25"/>
  <c r="N59" i="25"/>
  <c r="N58" i="25"/>
  <c r="N57" i="25"/>
  <c r="N56" i="25"/>
  <c r="N55" i="25"/>
  <c r="N54" i="25"/>
  <c r="N53" i="25"/>
  <c r="N52" i="25"/>
  <c r="N51" i="25"/>
  <c r="N50" i="25"/>
  <c r="N49" i="25"/>
  <c r="N48" i="25"/>
  <c r="N47" i="25"/>
  <c r="N46" i="25"/>
  <c r="N45" i="25"/>
  <c r="N44" i="25"/>
  <c r="N43" i="25"/>
  <c r="N42" i="25"/>
  <c r="N41" i="25"/>
  <c r="N40" i="25"/>
  <c r="N39" i="25"/>
  <c r="N38" i="25"/>
  <c r="N37" i="25"/>
  <c r="N36" i="25"/>
  <c r="N35" i="25"/>
  <c r="N34" i="25"/>
  <c r="N33" i="25"/>
  <c r="N32" i="25"/>
  <c r="N31" i="25"/>
  <c r="N30" i="25"/>
  <c r="N29" i="25"/>
  <c r="N27" i="25"/>
  <c r="N26" i="25"/>
  <c r="N20" i="25"/>
  <c r="N19" i="25"/>
  <c r="N18" i="25"/>
  <c r="N17" i="25"/>
  <c r="N16" i="25"/>
  <c r="N15" i="25"/>
  <c r="N14" i="25"/>
  <c r="N13" i="25"/>
  <c r="N12" i="25"/>
  <c r="N11" i="25"/>
  <c r="N10" i="25"/>
  <c r="N8" i="25"/>
  <c r="N7" i="25"/>
  <c r="N107" i="24"/>
  <c r="N120" i="24" s="1"/>
  <c r="N102" i="24"/>
  <c r="L107" i="25" l="1"/>
  <c r="L120" i="25" s="1"/>
  <c r="N110" i="25"/>
  <c r="N123" i="25" s="1"/>
  <c r="N109" i="25"/>
  <c r="N122" i="25" s="1"/>
  <c r="N103" i="24"/>
  <c r="N117" i="24" s="1"/>
  <c r="N107" i="25"/>
  <c r="N120" i="25" s="1"/>
  <c r="N102" i="25"/>
  <c r="L102" i="25"/>
  <c r="N109" i="24"/>
  <c r="N122" i="24" s="1"/>
  <c r="N105" i="25"/>
  <c r="N104" i="25"/>
  <c r="N106" i="25"/>
  <c r="N119" i="25" s="1"/>
  <c r="N110" i="24"/>
  <c r="N123" i="24" s="1"/>
  <c r="N28" i="25"/>
  <c r="N103" i="25" s="1"/>
  <c r="N117" i="25" s="1"/>
  <c r="N104" i="24"/>
  <c r="N105" i="24"/>
  <c r="N106" i="24"/>
  <c r="N119" i="24" s="1"/>
  <c r="N108" i="24"/>
  <c r="N9" i="25"/>
  <c r="N101" i="25" s="1"/>
  <c r="N85" i="25"/>
  <c r="N108" i="25" s="1"/>
  <c r="N101" i="24"/>
  <c r="N116" i="24" s="1"/>
  <c r="N116" i="25" l="1"/>
  <c r="N121" i="24"/>
  <c r="N121" i="25"/>
  <c r="N118" i="24"/>
  <c r="N118" i="25"/>
  <c r="N112" i="25"/>
  <c r="N112" i="24"/>
  <c r="O6" i="25" l="1"/>
  <c r="O10" i="25"/>
  <c r="O14" i="25"/>
  <c r="O27" i="25"/>
  <c r="O35" i="25"/>
  <c r="O47" i="25"/>
  <c r="O59" i="25"/>
  <c r="O63" i="25"/>
  <c r="O70" i="25"/>
  <c r="O74" i="25"/>
  <c r="O78" i="25"/>
  <c r="O82" i="25"/>
  <c r="O86" i="25"/>
  <c r="O90" i="25"/>
  <c r="O31" i="25"/>
  <c r="O39" i="25"/>
  <c r="O51" i="25"/>
  <c r="O7" i="25"/>
  <c r="O19" i="25"/>
  <c r="O28" i="25"/>
  <c r="O36" i="25"/>
  <c r="O40" i="25"/>
  <c r="O48" i="25"/>
  <c r="O52" i="25"/>
  <c r="O56" i="25"/>
  <c r="O60" i="25"/>
  <c r="O67" i="25"/>
  <c r="O79" i="25"/>
  <c r="O83" i="25"/>
  <c r="O87" i="25"/>
  <c r="O91" i="25"/>
  <c r="O18" i="25"/>
  <c r="O43" i="25"/>
  <c r="O55" i="25"/>
  <c r="O11" i="25"/>
  <c r="O15" i="25"/>
  <c r="O32" i="25"/>
  <c r="O44" i="25"/>
  <c r="O72" i="25"/>
  <c r="O76" i="25"/>
  <c r="O80" i="25"/>
  <c r="O84" i="25"/>
  <c r="O88" i="25"/>
  <c r="O92" i="25"/>
  <c r="O71" i="25"/>
  <c r="O75" i="25"/>
  <c r="O8" i="25"/>
  <c r="O12" i="25"/>
  <c r="O16" i="25"/>
  <c r="O20" i="25"/>
  <c r="O29" i="25"/>
  <c r="O33" i="25"/>
  <c r="O37" i="25"/>
  <c r="O41" i="25"/>
  <c r="O45" i="25"/>
  <c r="O49" i="25"/>
  <c r="O53" i="25"/>
  <c r="O57" i="25"/>
  <c r="O61" i="25"/>
  <c r="O68" i="25"/>
  <c r="O9" i="25"/>
  <c r="O13" i="25"/>
  <c r="O17" i="25"/>
  <c r="O26" i="25"/>
  <c r="O30" i="25"/>
  <c r="O34" i="25"/>
  <c r="O38" i="25"/>
  <c r="O42" i="25"/>
  <c r="O46" i="25"/>
  <c r="O50" i="25"/>
  <c r="O54" i="25"/>
  <c r="O58" i="25"/>
  <c r="O62" i="25"/>
  <c r="O69" i="25"/>
  <c r="O73" i="25"/>
  <c r="O77" i="25"/>
  <c r="O81" i="25"/>
  <c r="O85" i="25"/>
  <c r="O89" i="25"/>
  <c r="O93" i="25"/>
  <c r="O102" i="25" l="1"/>
  <c r="O102" i="24"/>
  <c r="K110" i="24"/>
  <c r="K123" i="24" s="1"/>
  <c r="K109" i="24"/>
  <c r="K122" i="24" s="1"/>
  <c r="K108" i="24"/>
  <c r="K107" i="24"/>
  <c r="K120" i="24" s="1"/>
  <c r="K106" i="24"/>
  <c r="K119" i="24" s="1"/>
  <c r="K105" i="24"/>
  <c r="K104" i="24"/>
  <c r="K103" i="24"/>
  <c r="K117" i="24" s="1"/>
  <c r="K102" i="24"/>
  <c r="K101" i="24"/>
  <c r="K121" i="24" l="1"/>
  <c r="K116" i="24"/>
  <c r="O107" i="24"/>
  <c r="O107" i="25"/>
  <c r="O120" i="25" s="1"/>
  <c r="O105" i="24"/>
  <c r="O105" i="25"/>
  <c r="O110" i="24"/>
  <c r="O110" i="25"/>
  <c r="O123" i="25" s="1"/>
  <c r="O109" i="24"/>
  <c r="O109" i="25"/>
  <c r="O122" i="25" s="1"/>
  <c r="O108" i="24"/>
  <c r="O108" i="25"/>
  <c r="O103" i="24"/>
  <c r="O103" i="25"/>
  <c r="O117" i="25" s="1"/>
  <c r="O106" i="24"/>
  <c r="O106" i="25"/>
  <c r="O119" i="25" s="1"/>
  <c r="K118" i="24"/>
  <c r="O104" i="24"/>
  <c r="O104" i="25"/>
  <c r="K112" i="24"/>
  <c r="O101" i="24"/>
  <c r="O121" i="25" l="1"/>
  <c r="O120" i="24"/>
  <c r="O119" i="24"/>
  <c r="O122" i="24"/>
  <c r="O117" i="24"/>
  <c r="O121" i="24"/>
  <c r="O123" i="24"/>
  <c r="O116" i="24"/>
  <c r="O112" i="25"/>
  <c r="O118" i="24"/>
  <c r="O118" i="25"/>
  <c r="O112" i="24"/>
  <c r="B17" i="33" l="1"/>
  <c r="B20" i="33"/>
  <c r="B21" i="33"/>
  <c r="B22" i="33"/>
  <c r="B24" i="33"/>
  <c r="D49" i="33" l="1"/>
  <c r="D53" i="33"/>
  <c r="D51" i="33"/>
  <c r="D38" i="33"/>
  <c r="D55" i="33"/>
  <c r="D63" i="33"/>
  <c r="D57" i="33"/>
  <c r="D34" i="33"/>
  <c r="D36" i="33"/>
  <c r="D40" i="33"/>
  <c r="D43" i="33"/>
  <c r="D61" i="33"/>
  <c r="D59" i="33"/>
  <c r="D65" i="33"/>
  <c r="D42" i="33"/>
  <c r="D46" i="33"/>
  <c r="D32" i="33"/>
  <c r="D47" i="33"/>
  <c r="D21" i="25"/>
  <c r="D22" i="25"/>
  <c r="D23" i="25"/>
  <c r="D24" i="25"/>
  <c r="D25" i="25"/>
  <c r="U107" i="25" l="1"/>
  <c r="T107" i="25"/>
  <c r="S107" i="25"/>
  <c r="R107" i="25"/>
  <c r="Q107" i="25"/>
  <c r="P107" i="25"/>
  <c r="J107" i="25"/>
  <c r="I107" i="25"/>
  <c r="D107" i="25"/>
  <c r="U102" i="25"/>
  <c r="T102" i="25"/>
  <c r="S102" i="25"/>
  <c r="R102" i="25"/>
  <c r="Q102" i="25"/>
  <c r="P102" i="25"/>
  <c r="J102" i="25"/>
  <c r="I102" i="25"/>
  <c r="H102" i="25"/>
  <c r="G102" i="25"/>
  <c r="F102" i="25"/>
  <c r="E102" i="25"/>
  <c r="D102" i="25"/>
  <c r="V110" i="24"/>
  <c r="T110" i="24"/>
  <c r="H110" i="24"/>
  <c r="V109" i="24"/>
  <c r="T109" i="24"/>
  <c r="H109" i="24"/>
  <c r="V108" i="24"/>
  <c r="T108" i="24"/>
  <c r="H108" i="24"/>
  <c r="V107" i="24"/>
  <c r="T107" i="24"/>
  <c r="S107" i="24"/>
  <c r="R107" i="24"/>
  <c r="Q107" i="24"/>
  <c r="P107" i="24"/>
  <c r="L107" i="24"/>
  <c r="J107" i="24"/>
  <c r="I107" i="24"/>
  <c r="H107" i="24"/>
  <c r="G107" i="24"/>
  <c r="F107" i="24"/>
  <c r="E107" i="24"/>
  <c r="V106" i="24"/>
  <c r="T106" i="24"/>
  <c r="H106" i="24"/>
  <c r="V105" i="24"/>
  <c r="T105" i="24"/>
  <c r="H105" i="24"/>
  <c r="V104" i="24"/>
  <c r="T104" i="24"/>
  <c r="H104" i="24"/>
  <c r="V103" i="24"/>
  <c r="T103" i="24"/>
  <c r="H103" i="24"/>
  <c r="W102" i="24"/>
  <c r="V102" i="24"/>
  <c r="U102" i="24"/>
  <c r="T102" i="24"/>
  <c r="S102" i="24"/>
  <c r="R102" i="24"/>
  <c r="Q102" i="24"/>
  <c r="P102" i="24"/>
  <c r="L102" i="24"/>
  <c r="J102" i="24"/>
  <c r="I102" i="24"/>
  <c r="H102" i="24"/>
  <c r="G102" i="24"/>
  <c r="F102" i="24"/>
  <c r="E102" i="24"/>
  <c r="V101" i="24"/>
  <c r="T101" i="24"/>
  <c r="H101" i="24"/>
  <c r="D107" i="24"/>
  <c r="V112" i="24" l="1"/>
  <c r="H112" i="24"/>
  <c r="T112" i="24"/>
  <c r="U120" i="25"/>
  <c r="T120" i="25"/>
  <c r="S120" i="25"/>
  <c r="R120" i="25"/>
  <c r="Q120" i="25"/>
  <c r="P120" i="25"/>
  <c r="J120" i="25"/>
  <c r="I120" i="25"/>
  <c r="T117" i="24"/>
  <c r="H117" i="24"/>
  <c r="V123" i="24"/>
  <c r="T123" i="24"/>
  <c r="H123" i="24"/>
  <c r="V122" i="24"/>
  <c r="T122" i="24"/>
  <c r="H122" i="24"/>
  <c r="V121" i="24"/>
  <c r="T121" i="24"/>
  <c r="H121" i="24"/>
  <c r="V120" i="24"/>
  <c r="T120" i="24"/>
  <c r="S120" i="24"/>
  <c r="R120" i="24"/>
  <c r="Q120" i="24"/>
  <c r="P120" i="24"/>
  <c r="L120" i="24"/>
  <c r="J120" i="24"/>
  <c r="I120" i="24"/>
  <c r="H120" i="24"/>
  <c r="G120" i="24"/>
  <c r="F120" i="24"/>
  <c r="E120" i="24"/>
  <c r="V119" i="24"/>
  <c r="T119" i="24"/>
  <c r="H119" i="24"/>
  <c r="V118" i="24"/>
  <c r="T118" i="24"/>
  <c r="H118" i="24"/>
  <c r="V117" i="24"/>
  <c r="V116" i="24"/>
  <c r="T116" i="24"/>
  <c r="H116" i="24"/>
  <c r="D120" i="24"/>
  <c r="L72" i="25" l="1"/>
  <c r="L76" i="25"/>
  <c r="L80" i="25"/>
  <c r="L84" i="25"/>
  <c r="L88" i="25"/>
  <c r="L92" i="25"/>
  <c r="L71" i="25"/>
  <c r="L75" i="25"/>
  <c r="L8" i="25"/>
  <c r="L12" i="25"/>
  <c r="L16" i="25"/>
  <c r="L20" i="25"/>
  <c r="L29" i="25"/>
  <c r="L33" i="25"/>
  <c r="L37" i="25"/>
  <c r="L41" i="25"/>
  <c r="L45" i="25"/>
  <c r="L49" i="25"/>
  <c r="L53" i="25"/>
  <c r="L57" i="25"/>
  <c r="L61" i="25"/>
  <c r="L68" i="25"/>
  <c r="L9" i="25"/>
  <c r="L13" i="25"/>
  <c r="L17" i="25"/>
  <c r="L26" i="25"/>
  <c r="L30" i="25"/>
  <c r="L34" i="25"/>
  <c r="L38" i="25"/>
  <c r="L42" i="25"/>
  <c r="L46" i="25"/>
  <c r="L50" i="25"/>
  <c r="L54" i="25"/>
  <c r="L58" i="25"/>
  <c r="L62" i="25"/>
  <c r="L69" i="25"/>
  <c r="L73" i="25"/>
  <c r="L77" i="25"/>
  <c r="L81" i="25"/>
  <c r="L85" i="25"/>
  <c r="L89" i="25"/>
  <c r="L93" i="25"/>
  <c r="L7" i="25"/>
  <c r="L19" i="25"/>
  <c r="L28" i="25"/>
  <c r="L36" i="25"/>
  <c r="L44" i="25"/>
  <c r="L52" i="25"/>
  <c r="L60" i="25"/>
  <c r="L67" i="25"/>
  <c r="L6" i="25"/>
  <c r="L10" i="25"/>
  <c r="L14" i="25"/>
  <c r="L18" i="25"/>
  <c r="L27" i="25"/>
  <c r="L31" i="25"/>
  <c r="L35" i="25"/>
  <c r="L39" i="25"/>
  <c r="L43" i="25"/>
  <c r="L47" i="25"/>
  <c r="L51" i="25"/>
  <c r="L55" i="25"/>
  <c r="L59" i="25"/>
  <c r="L63" i="25"/>
  <c r="L70" i="25"/>
  <c r="L74" i="25"/>
  <c r="L78" i="25"/>
  <c r="L82" i="25"/>
  <c r="L86" i="25"/>
  <c r="L90" i="25"/>
  <c r="L11" i="25"/>
  <c r="L15" i="25"/>
  <c r="L32" i="25"/>
  <c r="L40" i="25"/>
  <c r="L48" i="25"/>
  <c r="L56" i="25"/>
  <c r="L79" i="25"/>
  <c r="L83" i="25"/>
  <c r="L87" i="25"/>
  <c r="L91" i="25"/>
  <c r="L101" i="24"/>
  <c r="L108" i="24"/>
  <c r="L104" i="24"/>
  <c r="L110" i="24"/>
  <c r="L105" i="24"/>
  <c r="L109" i="24"/>
  <c r="L103" i="24"/>
  <c r="L106" i="24"/>
  <c r="L108" i="25" l="1"/>
  <c r="L109" i="25"/>
  <c r="L122" i="25" s="1"/>
  <c r="L105" i="25"/>
  <c r="L101" i="25"/>
  <c r="L116" i="25" s="1"/>
  <c r="L104" i="25"/>
  <c r="L106" i="25"/>
  <c r="L119" i="25" s="1"/>
  <c r="L103" i="25"/>
  <c r="L117" i="25" s="1"/>
  <c r="L110" i="25"/>
  <c r="L123" i="25" s="1"/>
  <c r="L117" i="24"/>
  <c r="L122" i="24"/>
  <c r="L121" i="24"/>
  <c r="L112" i="25"/>
  <c r="U110" i="24"/>
  <c r="U104" i="24"/>
  <c r="U107" i="24"/>
  <c r="U120" i="24" s="1"/>
  <c r="U105" i="24"/>
  <c r="L112" i="24"/>
  <c r="U109" i="24"/>
  <c r="U122" i="24" s="1"/>
  <c r="U108" i="24"/>
  <c r="U101" i="24"/>
  <c r="U103" i="24"/>
  <c r="U117" i="24" s="1"/>
  <c r="U106" i="24"/>
  <c r="L121" i="25" l="1"/>
  <c r="U121" i="24"/>
  <c r="L118" i="25"/>
  <c r="U112" i="24"/>
  <c r="G110" i="24" l="1"/>
  <c r="G101" i="24"/>
  <c r="G104" i="24"/>
  <c r="G105" i="24"/>
  <c r="G109" i="24"/>
  <c r="G122" i="24" s="1"/>
  <c r="G108" i="24"/>
  <c r="G103" i="24"/>
  <c r="G106" i="24"/>
  <c r="G121" i="24" l="1"/>
  <c r="G112" i="24"/>
  <c r="G117" i="24"/>
  <c r="W110" i="24" l="1"/>
  <c r="W105" i="24"/>
  <c r="W109" i="24"/>
  <c r="W122" i="24" s="1"/>
  <c r="W106" i="24"/>
  <c r="W108" i="24"/>
  <c r="W103" i="24"/>
  <c r="W117" i="24" s="1"/>
  <c r="W101" i="24"/>
  <c r="W104" i="24"/>
  <c r="W107" i="24"/>
  <c r="W120" i="24" s="1"/>
  <c r="C122" i="25"/>
  <c r="C123" i="25"/>
  <c r="W121" i="24" l="1"/>
  <c r="W112" i="24"/>
  <c r="W123" i="24"/>
  <c r="W119" i="24"/>
  <c r="W118" i="24"/>
  <c r="L123" i="24"/>
  <c r="L119" i="24"/>
  <c r="L118" i="24"/>
  <c r="L116" i="24" l="1"/>
  <c r="W116" i="24"/>
  <c r="J108" i="24" l="1"/>
  <c r="J105" i="24"/>
  <c r="J109" i="24"/>
  <c r="J122" i="24" s="1"/>
  <c r="J110" i="24"/>
  <c r="J123" i="24" s="1"/>
  <c r="J103" i="24"/>
  <c r="J117" i="24" s="1"/>
  <c r="J106" i="24"/>
  <c r="J119" i="24" s="1"/>
  <c r="J101" i="24"/>
  <c r="J104" i="24"/>
  <c r="J121" i="24"/>
  <c r="J112" i="24" l="1"/>
  <c r="J116" i="24"/>
  <c r="J118" i="24"/>
  <c r="E110" i="24" l="1"/>
  <c r="F110" i="24"/>
  <c r="E104" i="24"/>
  <c r="F105" i="24"/>
  <c r="E101" i="24"/>
  <c r="E105" i="24"/>
  <c r="F109" i="24"/>
  <c r="F122" i="24" s="1"/>
  <c r="F108" i="24"/>
  <c r="E109" i="24"/>
  <c r="E122" i="24" s="1"/>
  <c r="E108" i="24"/>
  <c r="E103" i="24"/>
  <c r="E117" i="24" s="1"/>
  <c r="E106" i="24"/>
  <c r="F103" i="24"/>
  <c r="F117" i="24" s="1"/>
  <c r="F106" i="24"/>
  <c r="F101" i="24"/>
  <c r="F104" i="24"/>
  <c r="F121" i="24" l="1"/>
  <c r="E121" i="24"/>
  <c r="E112" i="24"/>
  <c r="F112" i="24"/>
  <c r="S110" i="24" l="1"/>
  <c r="S101" i="24"/>
  <c r="S104" i="24"/>
  <c r="S105" i="24"/>
  <c r="S109" i="24"/>
  <c r="S122" i="24" s="1"/>
  <c r="S108" i="24"/>
  <c r="S103" i="24"/>
  <c r="S117" i="24" s="1"/>
  <c r="S106" i="24"/>
  <c r="S121" i="24" l="1"/>
  <c r="S112" i="24"/>
  <c r="F38" i="2" l="1"/>
  <c r="G38" i="2"/>
  <c r="H20" i="33" l="1"/>
  <c r="E42" i="33" s="1"/>
  <c r="N10" i="33"/>
  <c r="N8" i="33"/>
  <c r="N20" i="33" s="1"/>
  <c r="E49" i="33" s="1"/>
  <c r="D20" i="33"/>
  <c r="E34" i="33" s="1"/>
  <c r="M10" i="33"/>
  <c r="P22" i="33"/>
  <c r="K10" i="33"/>
  <c r="O22" i="33"/>
  <c r="J10" i="33"/>
  <c r="J8" i="33"/>
  <c r="E45" i="33" s="1"/>
  <c r="M8" i="33"/>
  <c r="K8" i="33"/>
  <c r="K20" i="33" s="1"/>
  <c r="E43" i="33" s="1"/>
  <c r="T20" i="33"/>
  <c r="E61" i="33" s="1"/>
  <c r="U20" i="33"/>
  <c r="E63" i="33" s="1"/>
  <c r="S8" i="33"/>
  <c r="E58" i="33" s="1"/>
  <c r="F10" i="33"/>
  <c r="F12" i="33" s="1"/>
  <c r="F22" i="33"/>
  <c r="U10" i="33"/>
  <c r="R20" i="33"/>
  <c r="E57" i="33" s="1"/>
  <c r="O10" i="33"/>
  <c r="S20" i="33"/>
  <c r="E59" i="33" s="1"/>
  <c r="U22" i="33"/>
  <c r="Q8" i="33"/>
  <c r="E54" i="33" s="1"/>
  <c r="R8" i="33"/>
  <c r="E56" i="33" s="1"/>
  <c r="G10" i="33"/>
  <c r="L8" i="33"/>
  <c r="L20" i="33" s="1"/>
  <c r="E47" i="33" s="1"/>
  <c r="T10" i="33"/>
  <c r="R10" i="33"/>
  <c r="V22" i="33"/>
  <c r="V24" i="33" s="1"/>
  <c r="Q10" i="33"/>
  <c r="I20" i="33"/>
  <c r="O20" i="33"/>
  <c r="E51" i="33" s="1"/>
  <c r="Q22" i="33"/>
  <c r="C10" i="33"/>
  <c r="L10" i="33"/>
  <c r="S22" i="33"/>
  <c r="G22" i="33"/>
  <c r="E8" i="33"/>
  <c r="E35" i="33" s="1"/>
  <c r="V20" i="33"/>
  <c r="S10" i="33"/>
  <c r="D22" i="33"/>
  <c r="U8" i="33"/>
  <c r="E62" i="33" s="1"/>
  <c r="V8" i="33"/>
  <c r="E64" i="33" s="1"/>
  <c r="P8" i="33"/>
  <c r="E52" i="33" s="1"/>
  <c r="H10" i="33"/>
  <c r="I22" i="33"/>
  <c r="I24" i="33" s="1"/>
  <c r="G20" i="33"/>
  <c r="E40" i="33" s="1"/>
  <c r="D10" i="33"/>
  <c r="D12" i="33" s="1"/>
  <c r="R22" i="33"/>
  <c r="T22" i="33"/>
  <c r="I8" i="33"/>
  <c r="E44" i="33" s="1"/>
  <c r="E20" i="33"/>
  <c r="E36" i="33" s="1"/>
  <c r="F20" i="33"/>
  <c r="E38" i="33" s="1"/>
  <c r="H22" i="33"/>
  <c r="E10" i="33"/>
  <c r="C8" i="33"/>
  <c r="C20" i="33" s="1"/>
  <c r="E32" i="33" s="1"/>
  <c r="D8" i="33"/>
  <c r="T8" i="33"/>
  <c r="E60" i="33" s="1"/>
  <c r="P20" i="33"/>
  <c r="E53" i="33" s="1"/>
  <c r="Q20" i="33"/>
  <c r="E55" i="33" s="1"/>
  <c r="O8" i="33"/>
  <c r="E50" i="33" s="1"/>
  <c r="E22" i="33"/>
  <c r="I10" i="33"/>
  <c r="F8" i="33"/>
  <c r="V10" i="33"/>
  <c r="G8" i="33"/>
  <c r="E39" i="33" s="1"/>
  <c r="H8" i="33"/>
  <c r="E41" i="33" s="1"/>
  <c r="P10" i="33"/>
  <c r="D70" i="33"/>
  <c r="P9" i="33" l="1"/>
  <c r="F52" i="33" s="1"/>
  <c r="G52" i="33" s="1"/>
  <c r="C52" i="33" s="1"/>
  <c r="P12" i="33"/>
  <c r="F9" i="33"/>
  <c r="F37" i="33" s="1"/>
  <c r="E37" i="33"/>
  <c r="G37" i="33" s="1"/>
  <c r="C37" i="33" s="1"/>
  <c r="S21" i="33"/>
  <c r="F59" i="33" s="1"/>
  <c r="G59" i="33" s="1"/>
  <c r="C59" i="33" s="1"/>
  <c r="S24" i="33"/>
  <c r="O24" i="33"/>
  <c r="O21" i="33"/>
  <c r="F51" i="33" s="1"/>
  <c r="G51" i="33" s="1"/>
  <c r="C51" i="33" s="1"/>
  <c r="I9" i="33"/>
  <c r="F44" i="33" s="1"/>
  <c r="G44" i="33" s="1"/>
  <c r="C44" i="33" s="1"/>
  <c r="I12" i="33"/>
  <c r="M20" i="33"/>
  <c r="E48" i="33"/>
  <c r="K22" i="33"/>
  <c r="K9" i="33"/>
  <c r="K12" i="33"/>
  <c r="E24" i="33"/>
  <c r="E21" i="33"/>
  <c r="F36" i="33" s="1"/>
  <c r="G36" i="33" s="1"/>
  <c r="C36" i="33" s="1"/>
  <c r="H21" i="33"/>
  <c r="F42" i="33" s="1"/>
  <c r="G42" i="33" s="1"/>
  <c r="C42" i="33" s="1"/>
  <c r="H24" i="33"/>
  <c r="T21" i="33"/>
  <c r="F61" i="33" s="1"/>
  <c r="T24" i="33"/>
  <c r="C9" i="33"/>
  <c r="C22" i="33"/>
  <c r="C12" i="33"/>
  <c r="Q12" i="33"/>
  <c r="Q9" i="33"/>
  <c r="F54" i="33" s="1"/>
  <c r="G54" i="33" s="1"/>
  <c r="C54" i="33" s="1"/>
  <c r="U21" i="33"/>
  <c r="F63" i="33" s="1"/>
  <c r="G63" i="33" s="1"/>
  <c r="C63" i="33" s="1"/>
  <c r="U24" i="33"/>
  <c r="U9" i="33"/>
  <c r="F62" i="33" s="1"/>
  <c r="G62" i="33" s="1"/>
  <c r="C62" i="33" s="1"/>
  <c r="U12" i="33"/>
  <c r="P21" i="33"/>
  <c r="F53" i="33" s="1"/>
  <c r="G53" i="33" s="1"/>
  <c r="C53" i="33" s="1"/>
  <c r="P24" i="33"/>
  <c r="N22" i="33"/>
  <c r="N12" i="33"/>
  <c r="N9" i="33"/>
  <c r="S9" i="33"/>
  <c r="F58" i="33" s="1"/>
  <c r="G58" i="33" s="1"/>
  <c r="C58" i="33" s="1"/>
  <c r="S12" i="33"/>
  <c r="R9" i="33"/>
  <c r="F56" i="33" s="1"/>
  <c r="G56" i="33" s="1"/>
  <c r="C56" i="33" s="1"/>
  <c r="R12" i="33"/>
  <c r="O9" i="33"/>
  <c r="F50" i="33" s="1"/>
  <c r="G50" i="33" s="1"/>
  <c r="C50" i="33" s="1"/>
  <c r="O12" i="33"/>
  <c r="E12" i="33"/>
  <c r="E9" i="33"/>
  <c r="F35" i="33" s="1"/>
  <c r="G35" i="33" s="1"/>
  <c r="C35" i="33" s="1"/>
  <c r="V21" i="33"/>
  <c r="F65" i="33" s="1"/>
  <c r="E65" i="33"/>
  <c r="L9" i="33"/>
  <c r="L22" i="33"/>
  <c r="L12" i="33"/>
  <c r="I21" i="33"/>
  <c r="F46" i="33" s="1"/>
  <c r="E46" i="33"/>
  <c r="T12" i="33"/>
  <c r="T9" i="33"/>
  <c r="F60" i="33" s="1"/>
  <c r="G60" i="33" s="1"/>
  <c r="C60" i="33" s="1"/>
  <c r="V9" i="33"/>
  <c r="F64" i="33" s="1"/>
  <c r="G64" i="33" s="1"/>
  <c r="C64" i="33" s="1"/>
  <c r="V12" i="33"/>
  <c r="D9" i="33"/>
  <c r="F33" i="33" s="1"/>
  <c r="E33" i="33"/>
  <c r="R24" i="33"/>
  <c r="R21" i="33"/>
  <c r="F57" i="33" s="1"/>
  <c r="G57" i="33" s="1"/>
  <c r="C57" i="33" s="1"/>
  <c r="H9" i="33"/>
  <c r="F41" i="33" s="1"/>
  <c r="G41" i="33" s="1"/>
  <c r="C41" i="33" s="1"/>
  <c r="H12" i="33"/>
  <c r="D21" i="33"/>
  <c r="F34" i="33" s="1"/>
  <c r="G34" i="33" s="1"/>
  <c r="C34" i="33" s="1"/>
  <c r="D24" i="33"/>
  <c r="G21" i="33"/>
  <c r="F40" i="33" s="1"/>
  <c r="G40" i="33" s="1"/>
  <c r="C40" i="33" s="1"/>
  <c r="G24" i="33"/>
  <c r="Q21" i="33"/>
  <c r="F55" i="33" s="1"/>
  <c r="G55" i="33" s="1"/>
  <c r="C55" i="33" s="1"/>
  <c r="Q24" i="33"/>
  <c r="G9" i="33"/>
  <c r="F39" i="33" s="1"/>
  <c r="G39" i="33" s="1"/>
  <c r="C39" i="33" s="1"/>
  <c r="G12" i="33"/>
  <c r="F24" i="33"/>
  <c r="F21" i="33"/>
  <c r="F38" i="33" s="1"/>
  <c r="G38" i="33" s="1"/>
  <c r="C38" i="33" s="1"/>
  <c r="G61" i="33"/>
  <c r="C61" i="33" s="1"/>
  <c r="J9" i="33"/>
  <c r="F45" i="33" s="1"/>
  <c r="G45" i="33" s="1"/>
  <c r="C45" i="33" s="1"/>
  <c r="J12" i="33"/>
  <c r="M22" i="33"/>
  <c r="M12" i="33"/>
  <c r="M9" i="33"/>
  <c r="F48" i="33" s="1"/>
  <c r="D116" i="33"/>
  <c r="D113" i="33"/>
  <c r="D122" i="33"/>
  <c r="D120" i="33"/>
  <c r="D125" i="33"/>
  <c r="D119" i="33"/>
  <c r="D118" i="33"/>
  <c r="D126" i="33"/>
  <c r="D117" i="33"/>
  <c r="D92" i="33"/>
  <c r="D123" i="33"/>
  <c r="D115" i="33"/>
  <c r="D114" i="33"/>
  <c r="D124" i="33"/>
  <c r="D121" i="33"/>
  <c r="K17" i="35"/>
  <c r="G33" i="33" l="1"/>
  <c r="C33" i="33" s="1"/>
  <c r="G46" i="33"/>
  <c r="C46" i="33" s="1"/>
  <c r="N21" i="33"/>
  <c r="F49" i="33" s="1"/>
  <c r="G49" i="33" s="1"/>
  <c r="C49" i="33" s="1"/>
  <c r="N24" i="33"/>
  <c r="M21" i="33"/>
  <c r="M24" i="33"/>
  <c r="G65" i="33"/>
  <c r="C65" i="33" s="1"/>
  <c r="K21" i="33"/>
  <c r="F43" i="33" s="1"/>
  <c r="G43" i="33" s="1"/>
  <c r="C43" i="33" s="1"/>
  <c r="K24" i="33"/>
  <c r="L21" i="33"/>
  <c r="F47" i="33" s="1"/>
  <c r="G47" i="33" s="1"/>
  <c r="C47" i="33" s="1"/>
  <c r="L24" i="33"/>
  <c r="C21" i="33"/>
  <c r="F32" i="33" s="1"/>
  <c r="G32" i="33" s="1"/>
  <c r="C32" i="33" s="1"/>
  <c r="C24" i="33"/>
  <c r="G48" i="33"/>
  <c r="C48" i="33" s="1"/>
  <c r="J20" i="35" s="1"/>
  <c r="K35" i="35"/>
  <c r="K8" i="35"/>
  <c r="K36" i="35"/>
  <c r="K34" i="35"/>
  <c r="K37" i="35"/>
  <c r="K29" i="35"/>
  <c r="K7" i="35"/>
  <c r="K28" i="35"/>
  <c r="K30" i="35"/>
  <c r="J17" i="35"/>
  <c r="K31" i="35"/>
  <c r="K12" i="35"/>
  <c r="K11" i="35"/>
  <c r="K32" i="35"/>
  <c r="K9" i="35"/>
  <c r="K10" i="35"/>
  <c r="K33" i="35"/>
  <c r="K25" i="35"/>
  <c r="K18" i="35"/>
  <c r="K20" i="35"/>
  <c r="K21" i="35"/>
  <c r="K19" i="35" l="1"/>
  <c r="Q110" i="24"/>
  <c r="Q101" i="24"/>
  <c r="Q104" i="24"/>
  <c r="Q109" i="24"/>
  <c r="Q122" i="24" s="1"/>
  <c r="Q108" i="24"/>
  <c r="Q103" i="24"/>
  <c r="Q117" i="24" s="1"/>
  <c r="Q106" i="24"/>
  <c r="Q105" i="24"/>
  <c r="Q121" i="24" l="1"/>
  <c r="Q112" i="24"/>
  <c r="K24" i="35" l="1"/>
  <c r="K23" i="35" l="1"/>
  <c r="P110" i="24" l="1"/>
  <c r="P104" i="24"/>
  <c r="P101" i="24"/>
  <c r="P105" i="24"/>
  <c r="P109" i="24"/>
  <c r="P122" i="24" s="1"/>
  <c r="P108" i="24"/>
  <c r="P103" i="24"/>
  <c r="P117" i="24" s="1"/>
  <c r="P106" i="24"/>
  <c r="P121" i="24" l="1"/>
  <c r="K22" i="35"/>
  <c r="P112" i="24"/>
  <c r="K27" i="35" l="1"/>
  <c r="K14" i="35"/>
  <c r="D78" i="25" l="1"/>
  <c r="D82" i="25"/>
  <c r="D86" i="25"/>
  <c r="D90" i="25"/>
  <c r="D71" i="25"/>
  <c r="D75" i="25"/>
  <c r="D79" i="25"/>
  <c r="D83" i="25"/>
  <c r="D87" i="25"/>
  <c r="D91" i="25"/>
  <c r="D72" i="25"/>
  <c r="D76" i="25"/>
  <c r="D80" i="25"/>
  <c r="D84" i="25"/>
  <c r="D88" i="25"/>
  <c r="D92" i="25"/>
  <c r="D20" i="25"/>
  <c r="D16" i="25"/>
  <c r="D12" i="25"/>
  <c r="D8" i="25"/>
  <c r="D27" i="25"/>
  <c r="D31" i="25"/>
  <c r="D35" i="25"/>
  <c r="D39" i="25"/>
  <c r="D43" i="25"/>
  <c r="D47" i="25"/>
  <c r="D51" i="25"/>
  <c r="D55" i="25"/>
  <c r="D59" i="25"/>
  <c r="D63" i="25"/>
  <c r="D70" i="25"/>
  <c r="D74" i="25"/>
  <c r="D19" i="25"/>
  <c r="D15" i="25"/>
  <c r="D11" i="25"/>
  <c r="D7" i="25"/>
  <c r="D28" i="25"/>
  <c r="D32" i="25"/>
  <c r="D36" i="25"/>
  <c r="D40" i="25"/>
  <c r="D44" i="25"/>
  <c r="D48" i="25"/>
  <c r="D52" i="25"/>
  <c r="D56" i="25"/>
  <c r="D60" i="25"/>
  <c r="D67" i="25"/>
  <c r="D18" i="25"/>
  <c r="D14" i="25"/>
  <c r="D10" i="25"/>
  <c r="D6" i="25"/>
  <c r="D29" i="25"/>
  <c r="D33" i="25"/>
  <c r="D37" i="25"/>
  <c r="D41" i="25"/>
  <c r="D45" i="25"/>
  <c r="D49" i="25"/>
  <c r="D53" i="25"/>
  <c r="D57" i="25"/>
  <c r="D61" i="25"/>
  <c r="D68" i="25"/>
  <c r="D17" i="25"/>
  <c r="D13" i="25"/>
  <c r="D9" i="25"/>
  <c r="D26" i="25"/>
  <c r="D30" i="25"/>
  <c r="D34" i="25"/>
  <c r="D38" i="25"/>
  <c r="D42" i="25"/>
  <c r="D46" i="25"/>
  <c r="D50" i="25"/>
  <c r="D54" i="25"/>
  <c r="D58" i="25"/>
  <c r="D62" i="25"/>
  <c r="D69" i="25"/>
  <c r="D73" i="25"/>
  <c r="D77" i="25"/>
  <c r="D81" i="25"/>
  <c r="D85" i="25"/>
  <c r="D89" i="25"/>
  <c r="D93" i="25"/>
  <c r="D108" i="24"/>
  <c r="D109" i="24"/>
  <c r="D122" i="24" s="1"/>
  <c r="D103" i="24"/>
  <c r="D117" i="24" s="1"/>
  <c r="D121" i="24" l="1"/>
  <c r="R110" i="24" l="1"/>
  <c r="R104" i="24"/>
  <c r="R105" i="24"/>
  <c r="R101" i="24"/>
  <c r="R109" i="24"/>
  <c r="R122" i="24" s="1"/>
  <c r="R108" i="24"/>
  <c r="R103" i="24"/>
  <c r="R117" i="24" s="1"/>
  <c r="R106" i="24"/>
  <c r="R121" i="24" l="1"/>
  <c r="I110" i="24"/>
  <c r="I104" i="24"/>
  <c r="I105" i="24"/>
  <c r="I109" i="24"/>
  <c r="I122" i="24" s="1"/>
  <c r="I108" i="24"/>
  <c r="I101" i="24"/>
  <c r="I103" i="24"/>
  <c r="I117" i="24" s="1"/>
  <c r="I106" i="24"/>
  <c r="R112" i="24"/>
  <c r="I121" i="24" l="1"/>
  <c r="K26" i="35"/>
  <c r="I112" i="24"/>
  <c r="C64" i="25"/>
  <c r="K13" i="35" l="1"/>
  <c r="K15" i="35"/>
  <c r="H107" i="25"/>
  <c r="H120" i="25" s="1"/>
  <c r="E107" i="25" l="1"/>
  <c r="E120" i="25" s="1"/>
  <c r="G107" i="25"/>
  <c r="F107" i="25"/>
  <c r="F120" i="25" s="1"/>
  <c r="K6" i="35" l="1"/>
  <c r="G120" i="25"/>
  <c r="K5" i="35" l="1"/>
  <c r="E4" i="31"/>
  <c r="F4" i="31" l="1"/>
  <c r="G4" i="31" s="1"/>
  <c r="H4" i="31" l="1"/>
  <c r="K4" i="35" l="1"/>
  <c r="I4" i="31"/>
  <c r="J4" i="31" l="1"/>
  <c r="K4" i="31" l="1"/>
  <c r="L4" i="31" l="1"/>
  <c r="M4" i="31" l="1"/>
  <c r="N4" i="31" l="1"/>
  <c r="O4" i="31" l="1"/>
  <c r="P4" i="31" l="1"/>
  <c r="Q4" i="31" l="1"/>
  <c r="R4" i="31" l="1"/>
  <c r="S4" i="31" l="1"/>
  <c r="T4" i="31" l="1"/>
  <c r="U4" i="31" l="1"/>
  <c r="V4" i="31" l="1"/>
  <c r="W4" i="31" l="1"/>
  <c r="S123" i="24" l="1"/>
  <c r="R123" i="24"/>
  <c r="Q123" i="24"/>
  <c r="P123" i="24"/>
  <c r="G123" i="24"/>
  <c r="F123" i="24"/>
  <c r="C32" i="25" l="1"/>
  <c r="C29" i="25"/>
  <c r="C27" i="25"/>
  <c r="D110" i="24" l="1"/>
  <c r="D123" i="24" s="1"/>
  <c r="E123" i="24"/>
  <c r="C90" i="25" l="1"/>
  <c r="I123" i="24" l="1"/>
  <c r="C116" i="25" l="1"/>
  <c r="C117" i="25"/>
  <c r="C118" i="25"/>
  <c r="C119" i="25"/>
  <c r="C120" i="25"/>
  <c r="C121" i="25"/>
  <c r="A115" i="25"/>
  <c r="C60" i="25" l="1"/>
  <c r="U123" i="24" l="1"/>
  <c r="D120" i="25" l="1"/>
  <c r="D104" i="25" l="1"/>
  <c r="D110" i="25"/>
  <c r="D123" i="25" s="1"/>
  <c r="D106" i="25"/>
  <c r="D109" i="25"/>
  <c r="D122" i="25" s="1"/>
  <c r="D105" i="25"/>
  <c r="D103" i="25"/>
  <c r="D117" i="25" s="1"/>
  <c r="D101" i="25"/>
  <c r="D108" i="25" l="1"/>
  <c r="D121" i="25" l="1"/>
  <c r="C77" i="25" l="1"/>
  <c r="C76" i="25"/>
  <c r="C67" i="25" l="1"/>
  <c r="C68" i="25"/>
  <c r="C69" i="25"/>
  <c r="C70" i="25"/>
  <c r="C73" i="25"/>
  <c r="C74" i="25"/>
  <c r="C75" i="25"/>
  <c r="C80" i="25"/>
  <c r="C81" i="25"/>
  <c r="C84" i="25"/>
  <c r="C85" i="25"/>
  <c r="C86" i="25"/>
  <c r="C71" i="25"/>
  <c r="C72" i="25"/>
  <c r="C88" i="25"/>
  <c r="C89" i="25"/>
  <c r="C91" i="25"/>
  <c r="C92" i="25"/>
  <c r="C78" i="25"/>
  <c r="C79" i="25"/>
  <c r="C82" i="25"/>
  <c r="C93" i="25"/>
  <c r="C87" i="25"/>
  <c r="C83" i="25"/>
  <c r="C16" i="25"/>
  <c r="C17" i="25"/>
  <c r="C18" i="25"/>
  <c r="C19" i="25"/>
  <c r="C20" i="25"/>
  <c r="C21" i="25"/>
  <c r="C22" i="25"/>
  <c r="C23" i="25"/>
  <c r="C24" i="25"/>
  <c r="C25" i="25"/>
  <c r="C26" i="25"/>
  <c r="C28" i="25"/>
  <c r="C30" i="25"/>
  <c r="C31" i="25"/>
  <c r="C33" i="25"/>
  <c r="C34" i="25"/>
  <c r="C35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C49" i="25"/>
  <c r="C50" i="25"/>
  <c r="C51" i="25"/>
  <c r="C52" i="25"/>
  <c r="C53" i="25"/>
  <c r="C54" i="25"/>
  <c r="C55" i="25"/>
  <c r="C56" i="25"/>
  <c r="C57" i="25"/>
  <c r="C58" i="25"/>
  <c r="C59" i="25"/>
  <c r="C61" i="25"/>
  <c r="C62" i="25"/>
  <c r="C63" i="25"/>
  <c r="T106" i="25" l="1"/>
  <c r="T105" i="25"/>
  <c r="T104" i="25"/>
  <c r="T103" i="25"/>
  <c r="T117" i="25" s="1"/>
  <c r="W107" i="25"/>
  <c r="W120" i="25" s="1"/>
  <c r="U110" i="25"/>
  <c r="T109" i="25"/>
  <c r="T122" i="25" s="1"/>
  <c r="U106" i="25"/>
  <c r="W102" i="25"/>
  <c r="U105" i="25" l="1"/>
  <c r="H109" i="25"/>
  <c r="H122" i="25" s="1"/>
  <c r="H103" i="25"/>
  <c r="H117" i="25" s="1"/>
  <c r="U109" i="25"/>
  <c r="U122" i="25" s="1"/>
  <c r="U103" i="25"/>
  <c r="U117" i="25" s="1"/>
  <c r="V106" i="25"/>
  <c r="V119" i="25" s="1"/>
  <c r="V104" i="25"/>
  <c r="V105" i="25"/>
  <c r="V109" i="25"/>
  <c r="V122" i="25" s="1"/>
  <c r="V103" i="25"/>
  <c r="V117" i="25" s="1"/>
  <c r="U104" i="25"/>
  <c r="H106" i="25"/>
  <c r="H104" i="25"/>
  <c r="H105" i="25"/>
  <c r="U108" i="25"/>
  <c r="V107" i="25"/>
  <c r="V120" i="25" s="1"/>
  <c r="V102" i="25"/>
  <c r="H108" i="25"/>
  <c r="H110" i="25"/>
  <c r="H123" i="25" s="1"/>
  <c r="T108" i="25"/>
  <c r="T110" i="25"/>
  <c r="T123" i="25" s="1"/>
  <c r="V108" i="25"/>
  <c r="V110" i="25"/>
  <c r="V123" i="25" s="1"/>
  <c r="G106" i="25"/>
  <c r="W104" i="25"/>
  <c r="G104" i="25"/>
  <c r="W105" i="25"/>
  <c r="R110" i="25"/>
  <c r="R123" i="25" s="1"/>
  <c r="E105" i="25"/>
  <c r="F105" i="25"/>
  <c r="E109" i="25"/>
  <c r="R106" i="25"/>
  <c r="R119" i="25" s="1"/>
  <c r="E110" i="25"/>
  <c r="Q104" i="25"/>
  <c r="F110" i="25"/>
  <c r="F123" i="25" s="1"/>
  <c r="I106" i="25"/>
  <c r="R109" i="25"/>
  <c r="R122" i="25" s="1"/>
  <c r="I105" i="25"/>
  <c r="S109" i="25"/>
  <c r="S122" i="25" s="1"/>
  <c r="F108" i="25"/>
  <c r="F104" i="25"/>
  <c r="Q105" i="25"/>
  <c r="P103" i="25"/>
  <c r="P117" i="25" s="1"/>
  <c r="J103" i="25"/>
  <c r="J117" i="25" s="1"/>
  <c r="Q110" i="25"/>
  <c r="Q123" i="25" s="1"/>
  <c r="Q106" i="25"/>
  <c r="G109" i="25"/>
  <c r="G108" i="25"/>
  <c r="G110" i="25"/>
  <c r="W103" i="25"/>
  <c r="W117" i="25" s="1"/>
  <c r="E104" i="25"/>
  <c r="E103" i="25"/>
  <c r="I109" i="25"/>
  <c r="I122" i="25" s="1"/>
  <c r="R105" i="25"/>
  <c r="F109" i="25"/>
  <c r="F122" i="25" s="1"/>
  <c r="P108" i="25"/>
  <c r="J108" i="25"/>
  <c r="P104" i="25"/>
  <c r="J104" i="25"/>
  <c r="S105" i="25"/>
  <c r="Q103" i="25"/>
  <c r="Q117" i="25" s="1"/>
  <c r="S110" i="25"/>
  <c r="S123" i="25" s="1"/>
  <c r="S106" i="25"/>
  <c r="G103" i="25"/>
  <c r="E106" i="25"/>
  <c r="I108" i="25"/>
  <c r="I104" i="25"/>
  <c r="I103" i="25"/>
  <c r="I117" i="25" s="1"/>
  <c r="P109" i="25"/>
  <c r="P122" i="25" s="1"/>
  <c r="J109" i="25"/>
  <c r="J122" i="25" s="1"/>
  <c r="Q108" i="25"/>
  <c r="S103" i="25"/>
  <c r="S117" i="25" s="1"/>
  <c r="F106" i="25"/>
  <c r="W106" i="25"/>
  <c r="W119" i="25" s="1"/>
  <c r="E108" i="25"/>
  <c r="I110" i="25"/>
  <c r="I123" i="25" s="1"/>
  <c r="R108" i="25"/>
  <c r="R104" i="25"/>
  <c r="R103" i="25"/>
  <c r="R117" i="25" s="1"/>
  <c r="Q109" i="25"/>
  <c r="Q122" i="25" s="1"/>
  <c r="S108" i="25"/>
  <c r="S104" i="25"/>
  <c r="P105" i="25"/>
  <c r="J105" i="25"/>
  <c r="F103" i="25"/>
  <c r="F117" i="25" s="1"/>
  <c r="P110" i="25"/>
  <c r="P123" i="25" s="1"/>
  <c r="J110" i="25"/>
  <c r="J123" i="25" s="1"/>
  <c r="P106" i="25"/>
  <c r="J106" i="25"/>
  <c r="J119" i="25" s="1"/>
  <c r="W109" i="25"/>
  <c r="W122" i="25" s="1"/>
  <c r="W108" i="25"/>
  <c r="W110" i="25"/>
  <c r="W123" i="25" s="1"/>
  <c r="G105" i="25"/>
  <c r="U123" i="25"/>
  <c r="R118" i="25" l="1"/>
  <c r="W121" i="25"/>
  <c r="S121" i="25"/>
  <c r="R121" i="25"/>
  <c r="Q121" i="25"/>
  <c r="I121" i="25"/>
  <c r="J121" i="25"/>
  <c r="P121" i="25"/>
  <c r="F121" i="25"/>
  <c r="V121" i="25"/>
  <c r="T121" i="25"/>
  <c r="H121" i="25"/>
  <c r="U121" i="25"/>
  <c r="V118" i="25"/>
  <c r="E121" i="25"/>
  <c r="G117" i="25"/>
  <c r="E117" i="25"/>
  <c r="G123" i="25"/>
  <c r="G121" i="25"/>
  <c r="G122" i="25"/>
  <c r="E123" i="25"/>
  <c r="E122" i="25"/>
  <c r="J118" i="25"/>
  <c r="W118" i="25"/>
  <c r="C110" i="25"/>
  <c r="H119" i="25"/>
  <c r="G119" i="25"/>
  <c r="F119" i="25"/>
  <c r="E119" i="25"/>
  <c r="D119" i="25"/>
  <c r="G118" i="25"/>
  <c r="F118" i="25"/>
  <c r="E118" i="25"/>
  <c r="G119" i="24"/>
  <c r="F119" i="24"/>
  <c r="E119" i="24"/>
  <c r="D106" i="24"/>
  <c r="D119" i="24" s="1"/>
  <c r="D105" i="24"/>
  <c r="F118" i="24"/>
  <c r="E118" i="24"/>
  <c r="D104" i="24"/>
  <c r="D102" i="24"/>
  <c r="D101" i="24"/>
  <c r="Q119" i="25"/>
  <c r="P119" i="25"/>
  <c r="I119" i="25"/>
  <c r="Q118" i="25"/>
  <c r="I118" i="25"/>
  <c r="Q119" i="24"/>
  <c r="P119" i="24"/>
  <c r="I119" i="24"/>
  <c r="Q118" i="24"/>
  <c r="P118" i="24"/>
  <c r="I118" i="24"/>
  <c r="R119" i="24"/>
  <c r="R118" i="24"/>
  <c r="S119" i="25"/>
  <c r="S119" i="24"/>
  <c r="S118" i="24"/>
  <c r="T119" i="25"/>
  <c r="T118" i="25"/>
  <c r="U119" i="25"/>
  <c r="U118" i="25"/>
  <c r="U119" i="24"/>
  <c r="U118" i="24"/>
  <c r="D4" i="25"/>
  <c r="D118" i="24" l="1"/>
  <c r="D112" i="25"/>
  <c r="P118" i="25"/>
  <c r="G118" i="24"/>
  <c r="D118" i="25"/>
  <c r="H118" i="25"/>
  <c r="S118" i="25"/>
  <c r="R116" i="24"/>
  <c r="I116" i="24"/>
  <c r="D116" i="24"/>
  <c r="D112" i="24"/>
  <c r="D116" i="25"/>
  <c r="U116" i="24"/>
  <c r="S116" i="24"/>
  <c r="P116" i="24"/>
  <c r="Q116" i="24"/>
  <c r="E116" i="24"/>
  <c r="F116" i="24"/>
  <c r="G116" i="24"/>
  <c r="C109" i="25"/>
  <c r="C108" i="25"/>
  <c r="C107" i="25"/>
  <c r="C106" i="25"/>
  <c r="C105" i="25"/>
  <c r="C104" i="25"/>
  <c r="C103" i="25"/>
  <c r="C102" i="25"/>
  <c r="C101" i="25"/>
  <c r="C6" i="25"/>
  <c r="C7" i="25"/>
  <c r="C8" i="25"/>
  <c r="C9" i="25"/>
  <c r="C10" i="25"/>
  <c r="C11" i="25"/>
  <c r="C12" i="25"/>
  <c r="C13" i="25"/>
  <c r="C14" i="25"/>
  <c r="C15" i="25"/>
  <c r="O101" i="25" l="1"/>
  <c r="O116" i="25" s="1"/>
  <c r="U101" i="25" l="1"/>
  <c r="U112" i="25" s="1"/>
  <c r="T101" i="25"/>
  <c r="T112" i="25" s="1"/>
  <c r="V101" i="25"/>
  <c r="V112" i="25" s="1"/>
  <c r="H101" i="25"/>
  <c r="H116" i="25" s="1"/>
  <c r="G101" i="25"/>
  <c r="W101" i="25"/>
  <c r="W112" i="25" s="1"/>
  <c r="R101" i="25"/>
  <c r="R112" i="25" s="1"/>
  <c r="Q101" i="25"/>
  <c r="Q112" i="25" s="1"/>
  <c r="E101" i="25"/>
  <c r="E116" i="25" s="1"/>
  <c r="S101" i="25"/>
  <c r="S112" i="25" s="1"/>
  <c r="I101" i="25"/>
  <c r="I112" i="25" s="1"/>
  <c r="P101" i="25"/>
  <c r="P112" i="25" s="1"/>
  <c r="J101" i="25"/>
  <c r="J112" i="25" s="1"/>
  <c r="F101" i="25"/>
  <c r="F112" i="25" s="1"/>
  <c r="I116" i="25" l="1"/>
  <c r="H112" i="25"/>
  <c r="E112" i="25"/>
  <c r="G112" i="25"/>
  <c r="Q116" i="25"/>
  <c r="G116" i="25"/>
  <c r="W116" i="25"/>
  <c r="R116" i="25"/>
  <c r="J116" i="25"/>
  <c r="S116" i="25"/>
  <c r="P116" i="25"/>
  <c r="F116" i="25"/>
  <c r="U116" i="25"/>
  <c r="T116" i="25"/>
  <c r="V116" i="25" l="1"/>
  <c r="J12" i="35" l="1"/>
  <c r="J11" i="35" l="1"/>
  <c r="J33" i="35" l="1"/>
  <c r="J34" i="35"/>
  <c r="J35" i="35"/>
  <c r="J30" i="35"/>
  <c r="J37" i="35"/>
  <c r="J31" i="35"/>
  <c r="J36" i="35" l="1"/>
  <c r="J32" i="35" l="1"/>
  <c r="J29" i="35" l="1"/>
  <c r="J28" i="35" l="1"/>
  <c r="J21" i="35" l="1"/>
  <c r="J19" i="35" l="1"/>
  <c r="J10" i="35" l="1"/>
  <c r="J9" i="35" l="1"/>
  <c r="J8" i="35" l="1"/>
  <c r="J7" i="35" l="1"/>
  <c r="J25" i="35" l="1"/>
  <c r="J24" i="35" l="1"/>
  <c r="J22" i="35" l="1"/>
  <c r="J23" i="35"/>
  <c r="J6" i="35" l="1"/>
  <c r="J4" i="35" l="1"/>
  <c r="J5" i="35" l="1"/>
  <c r="J26" i="35" l="1"/>
  <c r="J27" i="35" l="1"/>
  <c r="J14" i="35" l="1"/>
  <c r="J18" i="35" l="1"/>
  <c r="J13" i="35" l="1"/>
  <c r="J15" i="35"/>
  <c r="K16" i="35" l="1"/>
  <c r="J16" i="35"/>
  <c r="D129" i="33" l="1"/>
  <c r="D128" i="33"/>
</calcChain>
</file>

<file path=xl/sharedStrings.xml><?xml version="1.0" encoding="utf-8"?>
<sst xmlns="http://schemas.openxmlformats.org/spreadsheetml/2006/main" count="643" uniqueCount="241">
  <si>
    <t>C01</t>
  </si>
  <si>
    <t>C02</t>
  </si>
  <si>
    <t>C03</t>
  </si>
  <si>
    <t>C04</t>
  </si>
  <si>
    <t>C05</t>
  </si>
  <si>
    <t>C06</t>
  </si>
  <si>
    <t>C07</t>
  </si>
  <si>
    <t>C09</t>
  </si>
  <si>
    <t>C11</t>
  </si>
  <si>
    <t>C12</t>
  </si>
  <si>
    <t>C13</t>
  </si>
  <si>
    <t>Expansion Options</t>
  </si>
  <si>
    <t>20-Year Present Value Revenue Requirement ($m)</t>
  </si>
  <si>
    <t>Renewable</t>
  </si>
  <si>
    <t>Other</t>
  </si>
  <si>
    <t>FOT</t>
  </si>
  <si>
    <t>End of Life Retirement</t>
  </si>
  <si>
    <t>Gas Conversion</t>
  </si>
  <si>
    <t>C01-R</t>
  </si>
  <si>
    <t>Hayden 1</t>
  </si>
  <si>
    <t>Hayden 2</t>
  </si>
  <si>
    <t>Carbon 1  (Coal Early Retirement/Conversions)</t>
  </si>
  <si>
    <t>Carbon 2  (Coal Early Retirement/Conversions)</t>
  </si>
  <si>
    <t>DaveJohnston 1</t>
  </si>
  <si>
    <t>DaveJohnston 2</t>
  </si>
  <si>
    <t>DaveJohnston 3</t>
  </si>
  <si>
    <t>DaveJohnston 4</t>
  </si>
  <si>
    <t>Naughton 1</t>
  </si>
  <si>
    <t>Naughton 2</t>
  </si>
  <si>
    <t>Naughton 3  (Coal Early Retirement/Conversions)</t>
  </si>
  <si>
    <t>Gadsby 1-6</t>
  </si>
  <si>
    <t>Coal Ret_WY - Gas RePower</t>
  </si>
  <si>
    <t>CCCT - DJohns - J 1x1</t>
  </si>
  <si>
    <t>CCCT - Naughton - J 1x1</t>
  </si>
  <si>
    <t>CCCT - Utah-S - F 2x1</t>
  </si>
  <si>
    <t>Wind, DJohnston, 43</t>
  </si>
  <si>
    <t>Wind, WV, 29</t>
  </si>
  <si>
    <t>DSM, Class 2, ID</t>
  </si>
  <si>
    <t>DSM, Class 2, UT</t>
  </si>
  <si>
    <t>DSM, Class 2, WY</t>
  </si>
  <si>
    <t>FOT Mona Q3</t>
  </si>
  <si>
    <t>DSM, Class 1, OR-Curtail</t>
  </si>
  <si>
    <t>DSM, Class 1, OR-Irrigate</t>
  </si>
  <si>
    <t>DSM, Class 2, CA</t>
  </si>
  <si>
    <t>DSM, Class 2, OR</t>
  </si>
  <si>
    <t>DSM, Class 2, WA</t>
  </si>
  <si>
    <t>FOT COB Q3</t>
  </si>
  <si>
    <t>FOT MidColumbia Q3</t>
  </si>
  <si>
    <t>FOT MidColumbia Q3 - 2</t>
  </si>
  <si>
    <t>FOT NOB Q3</t>
  </si>
  <si>
    <t>check</t>
  </si>
  <si>
    <t>Hunter 2  (Coal Early Retirement/Conversions)</t>
  </si>
  <si>
    <t>Huntington 2  (Coal Early Retirement/Conversions)</t>
  </si>
  <si>
    <t>Cholla 4  (Coal Early Retirement/Conversions)</t>
  </si>
  <si>
    <t>DaveJohnston 1  (Coal Early Retirement/Conversions)</t>
  </si>
  <si>
    <t>Coal Ret_AZ - Gas RePower</t>
  </si>
  <si>
    <t>JimBridger 1  (Coal Early Retirement/Conversions)</t>
  </si>
  <si>
    <t>JimBridger 2  (Coal Early Retirement/Conversions)</t>
  </si>
  <si>
    <t>CCCT - SOregonCal - J 1x1</t>
  </si>
  <si>
    <t>CCCT - WillamValcc - J 1x1</t>
  </si>
  <si>
    <t>DSM, Class 1, CA-Irrigate</t>
  </si>
  <si>
    <t>DSM, Class 1, WA-Curtail</t>
  </si>
  <si>
    <t>DSM, Class 1, WA-Irrigate</t>
  </si>
  <si>
    <t>CCCT - DJohns - F 1x1</t>
  </si>
  <si>
    <t>CCCT - Huntington - J 1x1</t>
  </si>
  <si>
    <t>CCCT - Utah-S - J 1x1</t>
  </si>
  <si>
    <t>DSM, Class 1, ID-Irrigate</t>
  </si>
  <si>
    <t>DSM, Class 1, UT-Curtail</t>
  </si>
  <si>
    <t>DSM, Class 1, UT-DLC-RES</t>
  </si>
  <si>
    <t>DSM, Class 1, UT-Irrigate</t>
  </si>
  <si>
    <t>DSM, Class 1, WY-Curtail</t>
  </si>
  <si>
    <t>CCCT - Utah-N - F 2x1</t>
  </si>
  <si>
    <t>DSM, Class 1, WY-Irrigate</t>
  </si>
  <si>
    <t>DSM, Class 1, CA-Curtail</t>
  </si>
  <si>
    <t>DSM, Class 1, OR-DLC-RES</t>
  </si>
  <si>
    <t>SCCT Aero DJ</t>
  </si>
  <si>
    <t>DSM, Class 1, ID-Curtail</t>
  </si>
  <si>
    <t>DSM, Class 1, CA-DLC-RES</t>
  </si>
  <si>
    <t>DSM, Class 1, WA-DLC-RES</t>
  </si>
  <si>
    <t>DSM, Class 1, WY-DLC-RES</t>
  </si>
  <si>
    <t>Wind, WYAE, 43</t>
  </si>
  <si>
    <t>CCCT</t>
  </si>
  <si>
    <t>SCCT</t>
  </si>
  <si>
    <t>DSM, Class 1</t>
  </si>
  <si>
    <t>DSM, Class 2</t>
  </si>
  <si>
    <t>Huntington 1  (Coal Early Retirement/Conversions)</t>
  </si>
  <si>
    <t>DaveJohnston 2  (Coal Early Retirement/Conversions)</t>
  </si>
  <si>
    <t>Wyodak  (Coal Early Retirement/Conversions)</t>
  </si>
  <si>
    <t>CCCT - DJohns - F 2x1</t>
  </si>
  <si>
    <t>CCCT - Huntington - F 1x1</t>
  </si>
  <si>
    <t>CCCT - Utah-N - J 1x1</t>
  </si>
  <si>
    <t>IC Aero WYD</t>
  </si>
  <si>
    <t>IC Aero WV</t>
  </si>
  <si>
    <t>Wind, UT, 31</t>
  </si>
  <si>
    <t>Final</t>
  </si>
  <si>
    <t xml:space="preserve"> </t>
  </si>
  <si>
    <t>Hunter 1  (Coal Early Retirement/Conversions)</t>
  </si>
  <si>
    <t>CCCT - Hunter - F 2x1</t>
  </si>
  <si>
    <t>Summary</t>
  </si>
  <si>
    <t>Earlier Retirement/Conversion</t>
  </si>
  <si>
    <t>20-Year Resource Portfolio (MW), Final Study</t>
  </si>
  <si>
    <t>-- Regional Haze 1</t>
  </si>
  <si>
    <t>C02-1</t>
  </si>
  <si>
    <t>C02-2</t>
  </si>
  <si>
    <t>Duplicated from RH1 Tab</t>
  </si>
  <si>
    <t>Utility Solar - PV - East</t>
  </si>
  <si>
    <t>Utility Solar - PV - West</t>
  </si>
  <si>
    <t>CCCT - WillamValcc - F 2x1</t>
  </si>
  <si>
    <t>Modular-Nuclear-East</t>
  </si>
  <si>
    <t>Modular-Nuclear-West</t>
  </si>
  <si>
    <t>C14</t>
  </si>
  <si>
    <t>C09-2</t>
  </si>
  <si>
    <t>CCCT - PortlandNC - J 1x1</t>
  </si>
  <si>
    <t>JimBridger 1</t>
  </si>
  <si>
    <t>JimBridger 2</t>
  </si>
  <si>
    <t>FOT Mid Columbia Flat</t>
  </si>
  <si>
    <t>RH 1</t>
  </si>
  <si>
    <t>RH 2</t>
  </si>
  <si>
    <t>For Graphs</t>
  </si>
  <si>
    <t>Gas</t>
  </si>
  <si>
    <t>DSM</t>
  </si>
  <si>
    <t>FOTs</t>
  </si>
  <si>
    <t>Early Retirement</t>
  </si>
  <si>
    <t>C14a</t>
  </si>
  <si>
    <t>Hunter 3  (Coal Early Retirement/Conversions)</t>
  </si>
  <si>
    <t>C05a</t>
  </si>
  <si>
    <t>Wind, GO, 31</t>
  </si>
  <si>
    <t>Wind, WW, 29</t>
  </si>
  <si>
    <t>Wind, YK, 29</t>
  </si>
  <si>
    <t>CO2 Emission</t>
  </si>
  <si>
    <t>--- million ton</t>
  </si>
  <si>
    <t>C05a-3</t>
  </si>
  <si>
    <t>C01-1</t>
  </si>
  <si>
    <t>C03-1</t>
  </si>
  <si>
    <t>C04-1</t>
  </si>
  <si>
    <t>C05-1</t>
  </si>
  <si>
    <t>C05a-1</t>
  </si>
  <si>
    <t>C06-1</t>
  </si>
  <si>
    <t>C07-1</t>
  </si>
  <si>
    <t>C09-1</t>
  </si>
  <si>
    <t>C11-1</t>
  </si>
  <si>
    <t>C12-1</t>
  </si>
  <si>
    <t>C13-1</t>
  </si>
  <si>
    <t>C14-1</t>
  </si>
  <si>
    <t>C14a-1</t>
  </si>
  <si>
    <t>C01-2</t>
  </si>
  <si>
    <t>C03-2</t>
  </si>
  <si>
    <t>C04-2</t>
  </si>
  <si>
    <t>C05-2</t>
  </si>
  <si>
    <t>C05a-2</t>
  </si>
  <si>
    <t>C06-2</t>
  </si>
  <si>
    <t>C07-2</t>
  </si>
  <si>
    <t>C11-2</t>
  </si>
  <si>
    <t>C12-2</t>
  </si>
  <si>
    <t>C13-2</t>
  </si>
  <si>
    <t>C14-2</t>
  </si>
  <si>
    <t>C14a-2</t>
  </si>
  <si>
    <t>Mass Cap 42 Target</t>
  </si>
  <si>
    <t>Mass Cap 38 Target</t>
  </si>
  <si>
    <t>Transmission Integration Costs</t>
  </si>
  <si>
    <t>PVRR, $m</t>
  </si>
  <si>
    <t>For Graph</t>
  </si>
  <si>
    <t>Battery Storage - West</t>
  </si>
  <si>
    <t>w/o Trans</t>
  </si>
  <si>
    <t>Total</t>
  </si>
  <si>
    <t>PVRR, $b</t>
  </si>
  <si>
    <t>Enhancement to Existing System</t>
  </si>
  <si>
    <t>Integration</t>
  </si>
  <si>
    <t>Total Transmission Upgrade</t>
  </si>
  <si>
    <t>Enhance.</t>
  </si>
  <si>
    <t>Integ.</t>
  </si>
  <si>
    <t>Transmissiosn Costs, $m</t>
  </si>
  <si>
    <t>Case</t>
  </si>
  <si>
    <t>Reg. Haze [1]</t>
  </si>
  <si>
    <t>111(d) Def. [2]</t>
  </si>
  <si>
    <t>111(d) Strat. [3]</t>
  </si>
  <si>
    <r>
      <t>CO</t>
    </r>
    <r>
      <rPr>
        <b/>
        <vertAlign val="sub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 xml:space="preserve"> Price </t>
    </r>
  </si>
  <si>
    <t>Class 2 DSM [4]</t>
  </si>
  <si>
    <r>
      <t>1</t>
    </r>
    <r>
      <rPr>
        <b/>
        <vertAlign val="superscript"/>
        <sz val="10"/>
        <color theme="1"/>
        <rFont val="Times New Roman"/>
        <family val="1"/>
      </rPr>
      <t>st</t>
    </r>
    <r>
      <rPr>
        <b/>
        <sz val="10"/>
        <color theme="1"/>
        <rFont val="Times New Roman"/>
        <family val="1"/>
      </rPr>
      <t xml:space="preserve"> Year of New Thermal</t>
    </r>
  </si>
  <si>
    <t>SO PVRR w/o Trans. ($m)</t>
  </si>
  <si>
    <t>SO PVRR w/ Trans. ($m)</t>
  </si>
  <si>
    <t>Ref</t>
  </si>
  <si>
    <t>None</t>
  </si>
  <si>
    <t>Base</t>
  </si>
  <si>
    <t>A</t>
  </si>
  <si>
    <t>B</t>
  </si>
  <si>
    <t>Base+</t>
  </si>
  <si>
    <t>C</t>
  </si>
  <si>
    <t>Limited</t>
  </si>
  <si>
    <t>Accelerated</t>
  </si>
  <si>
    <t>3a</t>
  </si>
  <si>
    <t>3b</t>
  </si>
  <si>
    <t>Yes</t>
  </si>
  <si>
    <t>Quick Reference</t>
  </si>
  <si>
    <t>Total PVRR</t>
  </si>
  <si>
    <t>PVRR Prior to Transmission Upgrade</t>
  </si>
  <si>
    <t>C05-3</t>
  </si>
  <si>
    <t>C05b-1</t>
  </si>
  <si>
    <t>C05b-3</t>
  </si>
  <si>
    <t>C05b</t>
  </si>
  <si>
    <t>C05a-3C</t>
  </si>
  <si>
    <t>C05b-3C</t>
  </si>
  <si>
    <t>C13-1C</t>
  </si>
  <si>
    <t>Chehalis</t>
  </si>
  <si>
    <t>C05a-3Q</t>
  </si>
  <si>
    <t>count</t>
  </si>
  <si>
    <t xml:space="preserve">CO2 Emission, Regional Haze Scenarios 1 and 3
</t>
  </si>
  <si>
    <t xml:space="preserve">CO2 Emission, Regional Haze Scenarios 2 and 3
</t>
  </si>
  <si>
    <t>Enforcement</t>
  </si>
  <si>
    <t xml:space="preserve">CO2 Emission, Preferred Portfolio
</t>
  </si>
  <si>
    <t>Diff</t>
  </si>
  <si>
    <t>min</t>
  </si>
  <si>
    <t>max</t>
  </si>
  <si>
    <t>PVRR ($m)</t>
  </si>
  <si>
    <t>Increase from Lowest Cost Portfolio ($m)</t>
  </si>
  <si>
    <t>State Emission Rate Targets with Flexible Allocation of Renewables</t>
  </si>
  <si>
    <t>Hard Cap Applicable to Existing Fossil Units</t>
  </si>
  <si>
    <t>n/a</t>
  </si>
  <si>
    <t>Nuclear</t>
  </si>
  <si>
    <t>Figure 8.4</t>
  </si>
  <si>
    <t>Figure 8.5</t>
  </si>
  <si>
    <t>Figure 8.3</t>
  </si>
  <si>
    <t>Source: Final Transmission Integration Cost for 2015 IRP Studies.xlsx</t>
  </si>
  <si>
    <t>-- Regional Haze 2</t>
  </si>
  <si>
    <t>Table 8.3</t>
  </si>
  <si>
    <t>Figure 8.1</t>
  </si>
  <si>
    <t>Figure 8.2</t>
  </si>
  <si>
    <t>Figure 8.6</t>
  </si>
  <si>
    <t>Figure 8.7</t>
  </si>
  <si>
    <t>Figure 8.28</t>
  </si>
  <si>
    <t>Change from Lowest</t>
  </si>
  <si>
    <t>PVRR</t>
  </si>
  <si>
    <t>Oregon</t>
  </si>
  <si>
    <t>Table 8.23</t>
  </si>
  <si>
    <t>Portfolio Cost and Emissions</t>
  </si>
  <si>
    <t>Change from the Preferred Portfolio</t>
  </si>
  <si>
    <t>Stochastic Mean PVRR
($ millions)</t>
  </si>
  <si>
    <t>Risk Adjusted PVRR on Scenario 
($ millions)</t>
  </si>
  <si>
    <t>Emissions in 2020 (million tons)</t>
  </si>
  <si>
    <t>Washington</t>
  </si>
  <si>
    <t>Table 8.22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</si>
</sst>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&quot;$&quot;#,##0.0_);[Red]\(&quot;$&quot;#,##0.0\)"/>
    <numFmt numFmtId="166" formatCode="#,##0.0_);\(#,##0.0\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&quot;$&quot;* #,##0.0_);_(&quot;$&quot;* \(#,##0.0\);_(&quot;$&quot;* &quot;-&quot;?_);_(@_)"/>
    <numFmt numFmtId="170" formatCode="_(&quot;$&quot;* #,##0.000_);_(&quot;$&quot;* \(#,##0.000\);_(&quot;$&quot;* &quot;-&quot;??_);_(@_)"/>
    <numFmt numFmtId="171" formatCode="&quot;$&quot;#,##0.0"/>
    <numFmt numFmtId="172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7" tint="0.3999755851924192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vertAlign val="subscript"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7" tint="0.39994506668294322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b/>
      <sz val="12"/>
      <color rgb="FFFFFFFF"/>
      <name val="Times New Roman"/>
      <family val="1"/>
    </font>
    <font>
      <sz val="12"/>
      <color rgb="FF000000"/>
      <name val="Times New Roman"/>
      <family val="1"/>
    </font>
    <font>
      <sz val="11"/>
      <color rgb="FF00B050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quotePrefix="1"/>
    <xf numFmtId="0" fontId="1" fillId="0" borderId="0" xfId="0" applyFont="1" applyAlignment="1"/>
    <xf numFmtId="0" fontId="1" fillId="0" borderId="0" xfId="0" applyFont="1" applyAlignment="1">
      <alignment horizontal="center"/>
    </xf>
    <xf numFmtId="37" fontId="0" fillId="0" borderId="0" xfId="0" applyNumberFormat="1"/>
    <xf numFmtId="37" fontId="1" fillId="0" borderId="0" xfId="0" applyNumberFormat="1" applyFont="1"/>
    <xf numFmtId="0" fontId="0" fillId="0" borderId="0" xfId="0" applyAlignment="1">
      <alignment wrapText="1"/>
    </xf>
    <xf numFmtId="38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3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7" fontId="4" fillId="0" borderId="0" xfId="0" applyNumberFormat="1" applyFont="1"/>
    <xf numFmtId="0" fontId="4" fillId="0" borderId="0" xfId="0" applyFont="1"/>
    <xf numFmtId="0" fontId="3" fillId="0" borderId="1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38" fontId="2" fillId="0" borderId="0" xfId="0" applyNumberFormat="1" applyFont="1" applyAlignment="1">
      <alignment horizontal="centerContinuous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8" fontId="2" fillId="0" borderId="2" xfId="0" applyNumberFormat="1" applyFont="1" applyBorder="1" applyAlignment="1">
      <alignment horizontal="centerContinuous"/>
    </xf>
    <xf numFmtId="38" fontId="2" fillId="0" borderId="2" xfId="0" applyNumberFormat="1" applyFont="1" applyBorder="1" applyAlignment="1">
      <alignment horizontal="center"/>
    </xf>
    <xf numFmtId="38" fontId="2" fillId="0" borderId="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quotePrefix="1" applyBorder="1"/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0" fillId="0" borderId="0" xfId="0" applyBorder="1" applyAlignment="1">
      <alignment horizontal="center"/>
    </xf>
    <xf numFmtId="38" fontId="4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" wrapText="1"/>
    </xf>
    <xf numFmtId="164" fontId="0" fillId="0" borderId="0" xfId="0" applyNumberFormat="1"/>
    <xf numFmtId="38" fontId="2" fillId="0" borderId="0" xfId="0" applyNumberFormat="1" applyFont="1" applyFill="1" applyAlignment="1">
      <alignment horizontal="center"/>
    </xf>
    <xf numFmtId="38" fontId="4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Continuous"/>
    </xf>
    <xf numFmtId="38" fontId="0" fillId="0" borderId="0" xfId="0" applyNumberFormat="1" applyFill="1" applyAlignment="1">
      <alignment horizontal="center"/>
    </xf>
    <xf numFmtId="37" fontId="0" fillId="0" borderId="0" xfId="0" applyNumberFormat="1" applyFill="1"/>
    <xf numFmtId="38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0" fillId="0" borderId="0" xfId="0" applyFill="1" applyBorder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8" fontId="2" fillId="0" borderId="0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Continuous"/>
    </xf>
    <xf numFmtId="164" fontId="2" fillId="0" borderId="2" xfId="0" applyNumberFormat="1" applyFont="1" applyBorder="1" applyAlignment="1">
      <alignment horizontal="centerContinuous"/>
    </xf>
    <xf numFmtId="164" fontId="2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38" fontId="3" fillId="0" borderId="0" xfId="0" applyNumberFormat="1" applyFont="1" applyAlignment="1">
      <alignment horizontal="centerContinuous"/>
    </xf>
    <xf numFmtId="0" fontId="3" fillId="0" borderId="6" xfId="0" applyFont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0" fontId="1" fillId="0" borderId="3" xfId="0" applyFont="1" applyBorder="1" applyAlignment="1">
      <alignment horizontal="centerContinuous"/>
    </xf>
    <xf numFmtId="0" fontId="1" fillId="0" borderId="1" xfId="0" applyFont="1" applyBorder="1"/>
    <xf numFmtId="0" fontId="1" fillId="0" borderId="7" xfId="0" applyFont="1" applyBorder="1" applyAlignment="1">
      <alignment horizontal="centerContinuous"/>
    </xf>
    <xf numFmtId="165" fontId="0" fillId="0" borderId="0" xfId="0" applyNumberForma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1" xfId="0" applyFont="1" applyBorder="1" applyAlignment="1"/>
    <xf numFmtId="0" fontId="0" fillId="0" borderId="13" xfId="0" applyBorder="1"/>
    <xf numFmtId="0" fontId="0" fillId="0" borderId="11" xfId="0" applyBorder="1"/>
    <xf numFmtId="0" fontId="0" fillId="0" borderId="11" xfId="0" applyFill="1" applyBorder="1"/>
    <xf numFmtId="3" fontId="0" fillId="0" borderId="12" xfId="0" applyNumberForma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17" xfId="0" applyBorder="1"/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4" fontId="0" fillId="0" borderId="0" xfId="0" applyNumberFormat="1" applyFill="1"/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6" fontId="8" fillId="0" borderId="16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38" fontId="2" fillId="0" borderId="2" xfId="0" applyNumberFormat="1" applyFont="1" applyFill="1" applyBorder="1" applyAlignment="1">
      <alignment horizontal="centerContinuous"/>
    </xf>
    <xf numFmtId="3" fontId="0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0" fillId="0" borderId="14" xfId="0" applyFont="1" applyBorder="1"/>
    <xf numFmtId="0" fontId="0" fillId="0" borderId="11" xfId="0" applyFont="1" applyBorder="1"/>
    <xf numFmtId="3" fontId="4" fillId="0" borderId="0" xfId="0" applyNumberFormat="1" applyFont="1" applyAlignment="1">
      <alignment horizontal="center"/>
    </xf>
    <xf numFmtId="37" fontId="0" fillId="0" borderId="0" xfId="0" applyNumberFormat="1" applyFont="1" applyFill="1"/>
    <xf numFmtId="0" fontId="8" fillId="0" borderId="16" xfId="0" applyFont="1" applyFill="1" applyBorder="1" applyAlignment="1">
      <alignment horizontal="center" vertical="center" wrapText="1"/>
    </xf>
    <xf numFmtId="2" fontId="0" fillId="0" borderId="0" xfId="0" applyNumberFormat="1"/>
    <xf numFmtId="167" fontId="0" fillId="0" borderId="0" xfId="1" applyNumberFormat="1" applyFont="1"/>
    <xf numFmtId="0" fontId="6" fillId="0" borderId="0" xfId="0" applyFont="1" applyAlignment="1"/>
    <xf numFmtId="3" fontId="0" fillId="2" borderId="15" xfId="0" applyNumberFormat="1" applyFont="1" applyFill="1" applyBorder="1" applyAlignment="1">
      <alignment horizontal="center"/>
    </xf>
    <xf numFmtId="37" fontId="13" fillId="0" borderId="0" xfId="0" applyNumberFormat="1" applyFont="1" applyAlignment="1">
      <alignment horizontal="right"/>
    </xf>
    <xf numFmtId="37" fontId="14" fillId="0" borderId="0" xfId="0" applyNumberFormat="1" applyFont="1"/>
    <xf numFmtId="44" fontId="0" fillId="0" borderId="0" xfId="0" applyNumberFormat="1"/>
    <xf numFmtId="168" fontId="0" fillId="0" borderId="0" xfId="0" applyNumberFormat="1"/>
    <xf numFmtId="0" fontId="15" fillId="3" borderId="23" xfId="0" applyFont="1" applyFill="1" applyBorder="1" applyAlignment="1">
      <alignment horizontal="center" vertical="center" wrapText="1" readingOrder="1"/>
    </xf>
    <xf numFmtId="0" fontId="15" fillId="3" borderId="24" xfId="0" applyFont="1" applyFill="1" applyBorder="1" applyAlignment="1">
      <alignment horizontal="centerContinuous" vertical="center" wrapText="1" readingOrder="1"/>
    </xf>
    <xf numFmtId="0" fontId="15" fillId="3" borderId="25" xfId="0" applyFont="1" applyFill="1" applyBorder="1" applyAlignment="1">
      <alignment horizontal="centerContinuous" vertical="center" wrapText="1" readingOrder="1"/>
    </xf>
    <xf numFmtId="0" fontId="15" fillId="3" borderId="26" xfId="0" applyFont="1" applyFill="1" applyBorder="1" applyAlignment="1">
      <alignment horizontal="centerContinuous" vertical="center" wrapText="1" readingOrder="1"/>
    </xf>
    <xf numFmtId="0" fontId="15" fillId="3" borderId="27" xfId="0" applyFont="1" applyFill="1" applyBorder="1" applyAlignment="1">
      <alignment horizontal="centerContinuous" vertical="center" wrapText="1" readingOrder="1"/>
    </xf>
    <xf numFmtId="0" fontId="15" fillId="3" borderId="28" xfId="0" applyFont="1" applyFill="1" applyBorder="1" applyAlignment="1">
      <alignment horizontal="center" vertical="center" wrapText="1" readingOrder="1"/>
    </xf>
    <xf numFmtId="0" fontId="15" fillId="3" borderId="7" xfId="0" applyFont="1" applyFill="1" applyBorder="1" applyAlignment="1">
      <alignment horizontal="center" vertical="center" wrapText="1" readingOrder="1"/>
    </xf>
    <xf numFmtId="0" fontId="15" fillId="3" borderId="3" xfId="0" applyFont="1" applyFill="1" applyBorder="1" applyAlignment="1">
      <alignment horizontal="center" vertical="center" wrapText="1" readingOrder="1"/>
    </xf>
    <xf numFmtId="0" fontId="15" fillId="3" borderId="1" xfId="0" applyFont="1" applyFill="1" applyBorder="1" applyAlignment="1">
      <alignment horizontal="center" vertical="center" wrapText="1" readingOrder="1"/>
    </xf>
    <xf numFmtId="0" fontId="15" fillId="3" borderId="29" xfId="0" applyFont="1" applyFill="1" applyBorder="1" applyAlignment="1">
      <alignment horizontal="center" vertical="center" wrapText="1" readingOrder="1"/>
    </xf>
    <xf numFmtId="0" fontId="16" fillId="0" borderId="31" xfId="0" applyFont="1" applyFill="1" applyBorder="1" applyAlignment="1">
      <alignment horizontal="left" vertical="center" wrapText="1" readingOrder="1"/>
    </xf>
    <xf numFmtId="6" fontId="16" fillId="0" borderId="6" xfId="0" applyNumberFormat="1" applyFont="1" applyFill="1" applyBorder="1" applyAlignment="1">
      <alignment horizontal="center" vertical="center" wrapText="1" readingOrder="1"/>
    </xf>
    <xf numFmtId="0" fontId="16" fillId="0" borderId="33" xfId="0" applyFont="1" applyFill="1" applyBorder="1" applyAlignment="1">
      <alignment horizontal="center" vertical="center" wrapText="1" readingOrder="1"/>
    </xf>
    <xf numFmtId="0" fontId="16" fillId="0" borderId="30" xfId="0" applyFont="1" applyFill="1" applyBorder="1" applyAlignment="1">
      <alignment horizontal="center" vertical="center" wrapText="1" readingOrder="1"/>
    </xf>
    <xf numFmtId="6" fontId="16" fillId="0" borderId="33" xfId="0" applyNumberFormat="1" applyFont="1" applyFill="1" applyBorder="1" applyAlignment="1">
      <alignment horizontal="center" vertical="center" wrapText="1" readingOrder="1"/>
    </xf>
    <xf numFmtId="6" fontId="16" fillId="0" borderId="30" xfId="0" applyNumberFormat="1" applyFont="1" applyFill="1" applyBorder="1" applyAlignment="1">
      <alignment horizontal="center" vertical="center" wrapText="1" readingOrder="1"/>
    </xf>
    <xf numFmtId="0" fontId="16" fillId="0" borderId="32" xfId="0" applyFont="1" applyFill="1" applyBorder="1" applyAlignment="1">
      <alignment horizontal="left" vertical="center" wrapText="1" readingOrder="1"/>
    </xf>
    <xf numFmtId="6" fontId="16" fillId="0" borderId="15" xfId="0" applyNumberFormat="1" applyFont="1" applyFill="1" applyBorder="1" applyAlignment="1">
      <alignment horizontal="center" vertical="center" wrapText="1" readingOrder="1"/>
    </xf>
    <xf numFmtId="6" fontId="16" fillId="0" borderId="34" xfId="0" applyNumberFormat="1" applyFont="1" applyFill="1" applyBorder="1" applyAlignment="1">
      <alignment horizontal="center" vertical="center" wrapText="1" readingOrder="1"/>
    </xf>
    <xf numFmtId="6" fontId="16" fillId="0" borderId="16" xfId="0" applyNumberFormat="1" applyFont="1" applyFill="1" applyBorder="1" applyAlignment="1">
      <alignment horizontal="center" vertical="center" wrapText="1" readingOrder="1"/>
    </xf>
    <xf numFmtId="169" fontId="0" fillId="0" borderId="0" xfId="0" applyNumberFormat="1"/>
    <xf numFmtId="0" fontId="6" fillId="0" borderId="0" xfId="0" applyFont="1"/>
    <xf numFmtId="170" fontId="0" fillId="0" borderId="0" xfId="0" applyNumberFormat="1"/>
    <xf numFmtId="38" fontId="17" fillId="0" borderId="0" xfId="0" applyNumberFormat="1" applyFont="1" applyAlignment="1">
      <alignment wrapText="1"/>
    </xf>
    <xf numFmtId="37" fontId="17" fillId="0" borderId="0" xfId="0" applyNumberFormat="1" applyFont="1" applyAlignment="1">
      <alignment horizontal="right"/>
    </xf>
    <xf numFmtId="37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1" fillId="0" borderId="0" xfId="0" applyFont="1" applyFill="1"/>
    <xf numFmtId="0" fontId="0" fillId="0" borderId="0" xfId="0" quotePrefix="1" applyFill="1"/>
    <xf numFmtId="0" fontId="1" fillId="0" borderId="0" xfId="0" applyFont="1" applyFill="1" applyBorder="1"/>
    <xf numFmtId="0" fontId="0" fillId="0" borderId="0" xfId="0" quotePrefix="1" applyFill="1" applyBorder="1"/>
    <xf numFmtId="0" fontId="2" fillId="0" borderId="1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37" fontId="14" fillId="0" borderId="0" xfId="0" applyNumberFormat="1" applyFont="1" applyFill="1"/>
    <xf numFmtId="37" fontId="1" fillId="0" borderId="0" xfId="0" applyNumberFormat="1" applyFont="1" applyFill="1"/>
    <xf numFmtId="0" fontId="4" fillId="0" borderId="0" xfId="0" applyFont="1" applyFill="1"/>
    <xf numFmtId="37" fontId="4" fillId="0" borderId="0" xfId="0" applyNumberFormat="1" applyFont="1" applyFill="1"/>
    <xf numFmtId="0" fontId="0" fillId="0" borderId="0" xfId="0" applyFill="1" applyAlignment="1">
      <alignment wrapText="1"/>
    </xf>
    <xf numFmtId="38" fontId="17" fillId="0" borderId="0" xfId="0" applyNumberFormat="1" applyFont="1" applyFill="1" applyAlignment="1">
      <alignment wrapText="1"/>
    </xf>
    <xf numFmtId="38" fontId="2" fillId="0" borderId="0" xfId="0" applyNumberFormat="1" applyFont="1" applyFill="1" applyAlignment="1">
      <alignment horizontal="center" wrapText="1"/>
    </xf>
    <xf numFmtId="3" fontId="0" fillId="0" borderId="35" xfId="0" applyNumberFormat="1" applyFill="1" applyBorder="1" applyAlignment="1">
      <alignment horizontal="center"/>
    </xf>
    <xf numFmtId="1" fontId="0" fillId="0" borderId="0" xfId="0" applyNumberFormat="1"/>
    <xf numFmtId="0" fontId="3" fillId="0" borderId="0" xfId="0" applyFont="1"/>
    <xf numFmtId="171" fontId="0" fillId="0" borderId="0" xfId="0" applyNumberFormat="1"/>
    <xf numFmtId="172" fontId="0" fillId="0" borderId="0" xfId="2" applyNumberFormat="1" applyFont="1"/>
    <xf numFmtId="0" fontId="18" fillId="4" borderId="36" xfId="0" applyFont="1" applyFill="1" applyBorder="1" applyAlignment="1">
      <alignment horizontal="center" wrapText="1"/>
    </xf>
    <xf numFmtId="0" fontId="18" fillId="0" borderId="36" xfId="0" applyFont="1" applyBorder="1"/>
    <xf numFmtId="37" fontId="18" fillId="0" borderId="36" xfId="0" applyNumberFormat="1" applyFont="1" applyBorder="1" applyAlignment="1">
      <alignment horizontal="center"/>
    </xf>
    <xf numFmtId="166" fontId="18" fillId="0" borderId="36" xfId="0" applyNumberFormat="1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8" fillId="4" borderId="7" xfId="0" applyFont="1" applyFill="1" applyBorder="1" applyAlignment="1">
      <alignment horizontal="center" wrapText="1"/>
    </xf>
    <xf numFmtId="0" fontId="0" fillId="0" borderId="1" xfId="0" applyBorder="1" applyAlignment="1"/>
  </cellXfs>
  <cellStyles count="3">
    <cellStyle name="Comma" xfId="2" builtinId="3"/>
    <cellStyle name="Currency" xfId="1" builtinId="4"/>
    <cellStyle name="Normal" xfId="0" builtinId="0"/>
  </cellStyles>
  <dxfs count="1">
    <dxf>
      <font>
        <b/>
        <i val="0"/>
        <color rgb="FFFFFF00"/>
      </font>
    </dxf>
  </dxfs>
  <tableStyles count="0" defaultTableStyle="TableStyleMedium2" defaultPivotStyle="PivotStyleLight16"/>
  <colors>
    <mruColors>
      <color rgb="FFFFCC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356168173547105E-2"/>
          <c:y val="7.5525425751884492E-2"/>
          <c:w val="0.91113145487703162"/>
          <c:h val="0.7421935267123954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 8.1 - RH1'!$C$118</c:f>
              <c:strCache>
                <c:ptCount val="1"/>
                <c:pt idx="0">
                  <c:v>DSM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 8.1 - RH1'!$D$4:$W$4</c:f>
              <c:strCache>
                <c:ptCount val="19"/>
                <c:pt idx="0">
                  <c:v>C01-R</c:v>
                </c:pt>
                <c:pt idx="1">
                  <c:v>C01</c:v>
                </c:pt>
                <c:pt idx="2">
                  <c:v>C02</c:v>
                </c:pt>
                <c:pt idx="3">
                  <c:v>C03</c:v>
                </c:pt>
                <c:pt idx="4">
                  <c:v>C04</c:v>
                </c:pt>
                <c:pt idx="5">
                  <c:v>C05</c:v>
                </c:pt>
                <c:pt idx="6">
                  <c:v>C05a</c:v>
                </c:pt>
                <c:pt idx="7">
                  <c:v>C05b</c:v>
                </c:pt>
                <c:pt idx="8">
                  <c:v>C05a-3</c:v>
                </c:pt>
                <c:pt idx="9">
                  <c:v>C05-3</c:v>
                </c:pt>
                <c:pt idx="10">
                  <c:v>C05b-3</c:v>
                </c:pt>
                <c:pt idx="11">
                  <c:v>C06</c:v>
                </c:pt>
                <c:pt idx="12">
                  <c:v>C07</c:v>
                </c:pt>
                <c:pt idx="13">
                  <c:v>C09</c:v>
                </c:pt>
                <c:pt idx="14">
                  <c:v>C11</c:v>
                </c:pt>
                <c:pt idx="15">
                  <c:v>C12</c:v>
                </c:pt>
                <c:pt idx="16">
                  <c:v>C13</c:v>
                </c:pt>
                <c:pt idx="17">
                  <c:v>C14</c:v>
                </c:pt>
                <c:pt idx="18">
                  <c:v>C14a</c:v>
                </c:pt>
              </c:strCache>
            </c:strRef>
          </c:cat>
          <c:val>
            <c:numRef>
              <c:f>'Fig 8.1 - RH1'!$D$118:$W$118</c:f>
              <c:numCache>
                <c:formatCode>#,##0.0_);\(#,##0.0\)</c:formatCode>
                <c:ptCount val="19"/>
                <c:pt idx="0">
                  <c:v>2.8468799999999996</c:v>
                </c:pt>
                <c:pt idx="1">
                  <c:v>2.6862300000000001</c:v>
                </c:pt>
                <c:pt idx="2">
                  <c:v>2.61619</c:v>
                </c:pt>
                <c:pt idx="3">
                  <c:v>3.9135300000000002</c:v>
                </c:pt>
                <c:pt idx="4">
                  <c:v>3.913899999999999</c:v>
                </c:pt>
                <c:pt idx="5">
                  <c:v>2.6189400000000003</c:v>
                </c:pt>
                <c:pt idx="6">
                  <c:v>2.6270899999999999</c:v>
                </c:pt>
                <c:pt idx="7">
                  <c:v>2.6177200000000003</c:v>
                </c:pt>
                <c:pt idx="8">
                  <c:v>2.8102000000000005</c:v>
                </c:pt>
                <c:pt idx="9">
                  <c:v>2.7345799999999993</c:v>
                </c:pt>
                <c:pt idx="10">
                  <c:v>2.7288999999999994</c:v>
                </c:pt>
                <c:pt idx="11">
                  <c:v>3.91384</c:v>
                </c:pt>
                <c:pt idx="12">
                  <c:v>3.9136100000000003</c:v>
                </c:pt>
                <c:pt idx="13">
                  <c:v>2.9167300000000003</c:v>
                </c:pt>
                <c:pt idx="14">
                  <c:v>2.6653800000000003</c:v>
                </c:pt>
                <c:pt idx="15">
                  <c:v>2.7485500000000003</c:v>
                </c:pt>
                <c:pt idx="16">
                  <c:v>2.7491200000000005</c:v>
                </c:pt>
                <c:pt idx="17">
                  <c:v>3.0763700000000003</c:v>
                </c:pt>
                <c:pt idx="18">
                  <c:v>3.1111300000000006</c:v>
                </c:pt>
              </c:numCache>
            </c:numRef>
          </c:val>
        </c:ser>
        <c:ser>
          <c:idx val="3"/>
          <c:order val="1"/>
          <c:tx>
            <c:strRef>
              <c:f>'Fig 8.1 - RH1'!$C$119</c:f>
              <c:strCache>
                <c:ptCount val="1"/>
                <c:pt idx="0">
                  <c:v>FOTs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 8.1 - RH1'!$D$4:$W$4</c:f>
              <c:strCache>
                <c:ptCount val="19"/>
                <c:pt idx="0">
                  <c:v>C01-R</c:v>
                </c:pt>
                <c:pt idx="1">
                  <c:v>C01</c:v>
                </c:pt>
                <c:pt idx="2">
                  <c:v>C02</c:v>
                </c:pt>
                <c:pt idx="3">
                  <c:v>C03</c:v>
                </c:pt>
                <c:pt idx="4">
                  <c:v>C04</c:v>
                </c:pt>
                <c:pt idx="5">
                  <c:v>C05</c:v>
                </c:pt>
                <c:pt idx="6">
                  <c:v>C05a</c:v>
                </c:pt>
                <c:pt idx="7">
                  <c:v>C05b</c:v>
                </c:pt>
                <c:pt idx="8">
                  <c:v>C05a-3</c:v>
                </c:pt>
                <c:pt idx="9">
                  <c:v>C05-3</c:v>
                </c:pt>
                <c:pt idx="10">
                  <c:v>C05b-3</c:v>
                </c:pt>
                <c:pt idx="11">
                  <c:v>C06</c:v>
                </c:pt>
                <c:pt idx="12">
                  <c:v>C07</c:v>
                </c:pt>
                <c:pt idx="13">
                  <c:v>C09</c:v>
                </c:pt>
                <c:pt idx="14">
                  <c:v>C11</c:v>
                </c:pt>
                <c:pt idx="15">
                  <c:v>C12</c:v>
                </c:pt>
                <c:pt idx="16">
                  <c:v>C13</c:v>
                </c:pt>
                <c:pt idx="17">
                  <c:v>C14</c:v>
                </c:pt>
                <c:pt idx="18">
                  <c:v>C14a</c:v>
                </c:pt>
              </c:strCache>
            </c:strRef>
          </c:cat>
          <c:val>
            <c:numRef>
              <c:f>'Fig 8.1 - RH1'!$D$119:$W$119</c:f>
              <c:numCache>
                <c:formatCode>#,##0.0_);\(#,##0.0\)</c:formatCode>
                <c:ptCount val="19"/>
                <c:pt idx="0">
                  <c:v>1.0130631999999999</c:v>
                </c:pt>
                <c:pt idx="1">
                  <c:v>1.1406259000000001</c:v>
                </c:pt>
                <c:pt idx="2">
                  <c:v>0.99472585000000002</c:v>
                </c:pt>
                <c:pt idx="3">
                  <c:v>0.97673945000000006</c:v>
                </c:pt>
                <c:pt idx="4">
                  <c:v>0.79020035</c:v>
                </c:pt>
                <c:pt idx="5">
                  <c:v>1.1450639</c:v>
                </c:pt>
                <c:pt idx="6">
                  <c:v>1.1916421500000001</c:v>
                </c:pt>
                <c:pt idx="7">
                  <c:v>1.1464893999999999</c:v>
                </c:pt>
                <c:pt idx="8">
                  <c:v>1.05887975</c:v>
                </c:pt>
                <c:pt idx="9">
                  <c:v>1.0262829</c:v>
                </c:pt>
                <c:pt idx="10">
                  <c:v>1.0283573500000001</c:v>
                </c:pt>
                <c:pt idx="11">
                  <c:v>1.0746345000000002</c:v>
                </c:pt>
                <c:pt idx="12">
                  <c:v>0.92963380000000007</c:v>
                </c:pt>
                <c:pt idx="13">
                  <c:v>0.88509005000000007</c:v>
                </c:pt>
                <c:pt idx="14">
                  <c:v>1.1033566000000001</c:v>
                </c:pt>
                <c:pt idx="15">
                  <c:v>1.1741503</c:v>
                </c:pt>
                <c:pt idx="16">
                  <c:v>1.14832735</c:v>
                </c:pt>
                <c:pt idx="17">
                  <c:v>1.01993435</c:v>
                </c:pt>
                <c:pt idx="18">
                  <c:v>1.0060670999999999</c:v>
                </c:pt>
              </c:numCache>
            </c:numRef>
          </c:val>
        </c:ser>
        <c:ser>
          <c:idx val="0"/>
          <c:order val="2"/>
          <c:tx>
            <c:strRef>
              <c:f>'Fig 8.1 - RH1'!$C$116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 8.1 - RH1'!$D$4:$W$4</c:f>
              <c:strCache>
                <c:ptCount val="19"/>
                <c:pt idx="0">
                  <c:v>C01-R</c:v>
                </c:pt>
                <c:pt idx="1">
                  <c:v>C01</c:v>
                </c:pt>
                <c:pt idx="2">
                  <c:v>C02</c:v>
                </c:pt>
                <c:pt idx="3">
                  <c:v>C03</c:v>
                </c:pt>
                <c:pt idx="4">
                  <c:v>C04</c:v>
                </c:pt>
                <c:pt idx="5">
                  <c:v>C05</c:v>
                </c:pt>
                <c:pt idx="6">
                  <c:v>C05a</c:v>
                </c:pt>
                <c:pt idx="7">
                  <c:v>C05b</c:v>
                </c:pt>
                <c:pt idx="8">
                  <c:v>C05a-3</c:v>
                </c:pt>
                <c:pt idx="9">
                  <c:v>C05-3</c:v>
                </c:pt>
                <c:pt idx="10">
                  <c:v>C05b-3</c:v>
                </c:pt>
                <c:pt idx="11">
                  <c:v>C06</c:v>
                </c:pt>
                <c:pt idx="12">
                  <c:v>C07</c:v>
                </c:pt>
                <c:pt idx="13">
                  <c:v>C09</c:v>
                </c:pt>
                <c:pt idx="14">
                  <c:v>C11</c:v>
                </c:pt>
                <c:pt idx="15">
                  <c:v>C12</c:v>
                </c:pt>
                <c:pt idx="16">
                  <c:v>C13</c:v>
                </c:pt>
                <c:pt idx="17">
                  <c:v>C14</c:v>
                </c:pt>
                <c:pt idx="18">
                  <c:v>C14a</c:v>
                </c:pt>
              </c:strCache>
            </c:strRef>
          </c:cat>
          <c:val>
            <c:numRef>
              <c:f>'Fig 8.1 - RH1'!$D$116:$W$116</c:f>
              <c:numCache>
                <c:formatCode>#,##0.0_);\(#,##0.0\)</c:formatCode>
                <c:ptCount val="19"/>
                <c:pt idx="0">
                  <c:v>1.7721830000000001</c:v>
                </c:pt>
                <c:pt idx="1">
                  <c:v>3.337987</c:v>
                </c:pt>
                <c:pt idx="2">
                  <c:v>3.4641829999999998</c:v>
                </c:pt>
                <c:pt idx="3">
                  <c:v>3.0411830000000002</c:v>
                </c:pt>
                <c:pt idx="4">
                  <c:v>3.0411830000000002</c:v>
                </c:pt>
                <c:pt idx="5">
                  <c:v>3.4641829999999998</c:v>
                </c:pt>
                <c:pt idx="6">
                  <c:v>3.4641829999999998</c:v>
                </c:pt>
                <c:pt idx="7">
                  <c:v>3.4641829999999998</c:v>
                </c:pt>
                <c:pt idx="8">
                  <c:v>2.2174</c:v>
                </c:pt>
                <c:pt idx="9">
                  <c:v>2.2174</c:v>
                </c:pt>
                <c:pt idx="10">
                  <c:v>2.2174</c:v>
                </c:pt>
                <c:pt idx="11">
                  <c:v>3.0411830000000002</c:v>
                </c:pt>
                <c:pt idx="12">
                  <c:v>3.0411830000000002</c:v>
                </c:pt>
                <c:pt idx="13">
                  <c:v>3.4641829999999998</c:v>
                </c:pt>
                <c:pt idx="14">
                  <c:v>3.676183</c:v>
                </c:pt>
                <c:pt idx="15">
                  <c:v>3.385993</c:v>
                </c:pt>
                <c:pt idx="16">
                  <c:v>3.5813969999999999</c:v>
                </c:pt>
                <c:pt idx="17">
                  <c:v>1.1371830000000001</c:v>
                </c:pt>
                <c:pt idx="18">
                  <c:v>1.9831829999999999</c:v>
                </c:pt>
              </c:numCache>
            </c:numRef>
          </c:val>
        </c:ser>
        <c:ser>
          <c:idx val="1"/>
          <c:order val="3"/>
          <c:tx>
            <c:strRef>
              <c:f>'Fig 8.1 - RH1'!$C$117</c:f>
              <c:strCache>
                <c:ptCount val="1"/>
                <c:pt idx="0">
                  <c:v>Renewable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8.1 - RH1'!$D$4:$W$4</c:f>
              <c:strCache>
                <c:ptCount val="19"/>
                <c:pt idx="0">
                  <c:v>C01-R</c:v>
                </c:pt>
                <c:pt idx="1">
                  <c:v>C01</c:v>
                </c:pt>
                <c:pt idx="2">
                  <c:v>C02</c:v>
                </c:pt>
                <c:pt idx="3">
                  <c:v>C03</c:v>
                </c:pt>
                <c:pt idx="4">
                  <c:v>C04</c:v>
                </c:pt>
                <c:pt idx="5">
                  <c:v>C05</c:v>
                </c:pt>
                <c:pt idx="6">
                  <c:v>C05a</c:v>
                </c:pt>
                <c:pt idx="7">
                  <c:v>C05b</c:v>
                </c:pt>
                <c:pt idx="8">
                  <c:v>C05a-3</c:v>
                </c:pt>
                <c:pt idx="9">
                  <c:v>C05-3</c:v>
                </c:pt>
                <c:pt idx="10">
                  <c:v>C05b-3</c:v>
                </c:pt>
                <c:pt idx="11">
                  <c:v>C06</c:v>
                </c:pt>
                <c:pt idx="12">
                  <c:v>C07</c:v>
                </c:pt>
                <c:pt idx="13">
                  <c:v>C09</c:v>
                </c:pt>
                <c:pt idx="14">
                  <c:v>C11</c:v>
                </c:pt>
                <c:pt idx="15">
                  <c:v>C12</c:v>
                </c:pt>
                <c:pt idx="16">
                  <c:v>C13</c:v>
                </c:pt>
                <c:pt idx="17">
                  <c:v>C14</c:v>
                </c:pt>
                <c:pt idx="18">
                  <c:v>C14a</c:v>
                </c:pt>
              </c:strCache>
            </c:strRef>
          </c:cat>
          <c:val>
            <c:numRef>
              <c:f>'Fig 8.1 - RH1'!$D$117:$W$117</c:f>
              <c:numCache>
                <c:formatCode>#,##0.0_);\(#,##0.0\)</c:formatCode>
                <c:ptCount val="19"/>
                <c:pt idx="0">
                  <c:v>0.26300000000000001</c:v>
                </c:pt>
                <c:pt idx="1">
                  <c:v>0.20300000000000001</c:v>
                </c:pt>
                <c:pt idx="2">
                  <c:v>0.90300000000000002</c:v>
                </c:pt>
                <c:pt idx="3">
                  <c:v>0.65500000000000003</c:v>
                </c:pt>
                <c:pt idx="4">
                  <c:v>2.161</c:v>
                </c:pt>
                <c:pt idx="5">
                  <c:v>0.20599999999999999</c:v>
                </c:pt>
                <c:pt idx="6">
                  <c:v>0</c:v>
                </c:pt>
                <c:pt idx="7">
                  <c:v>0.45600000000000002</c:v>
                </c:pt>
                <c:pt idx="8">
                  <c:v>0.76353700000000002</c:v>
                </c:pt>
                <c:pt idx="9">
                  <c:v>1.0389999999999999</c:v>
                </c:pt>
                <c:pt idx="10">
                  <c:v>1.226</c:v>
                </c:pt>
                <c:pt idx="11">
                  <c:v>0.17499999999999999</c:v>
                </c:pt>
                <c:pt idx="12">
                  <c:v>1.1970000000000001</c:v>
                </c:pt>
                <c:pt idx="13">
                  <c:v>0.62132000000000009</c:v>
                </c:pt>
                <c:pt idx="14">
                  <c:v>0.183</c:v>
                </c:pt>
                <c:pt idx="15">
                  <c:v>0.1976</c:v>
                </c:pt>
                <c:pt idx="16">
                  <c:v>0.20130400000000001</c:v>
                </c:pt>
                <c:pt idx="17">
                  <c:v>1.5995999999999999</c:v>
                </c:pt>
                <c:pt idx="18">
                  <c:v>1.8658859999999999</c:v>
                </c:pt>
              </c:numCache>
            </c:numRef>
          </c:val>
        </c:ser>
        <c:ser>
          <c:idx val="7"/>
          <c:order val="4"/>
          <c:tx>
            <c:strRef>
              <c:f>'Fig 8.1 - RH1'!$C$123</c:f>
              <c:strCache>
                <c:ptCount val="1"/>
                <c:pt idx="0">
                  <c:v>Gas Conversion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'Fig 8.1 - RH1'!$D$4:$W$4</c:f>
              <c:strCache>
                <c:ptCount val="19"/>
                <c:pt idx="0">
                  <c:v>C01-R</c:v>
                </c:pt>
                <c:pt idx="1">
                  <c:v>C01</c:v>
                </c:pt>
                <c:pt idx="2">
                  <c:v>C02</c:v>
                </c:pt>
                <c:pt idx="3">
                  <c:v>C03</c:v>
                </c:pt>
                <c:pt idx="4">
                  <c:v>C04</c:v>
                </c:pt>
                <c:pt idx="5">
                  <c:v>C05</c:v>
                </c:pt>
                <c:pt idx="6">
                  <c:v>C05a</c:v>
                </c:pt>
                <c:pt idx="7">
                  <c:v>C05b</c:v>
                </c:pt>
                <c:pt idx="8">
                  <c:v>C05a-3</c:v>
                </c:pt>
                <c:pt idx="9">
                  <c:v>C05-3</c:v>
                </c:pt>
                <c:pt idx="10">
                  <c:v>C05b-3</c:v>
                </c:pt>
                <c:pt idx="11">
                  <c:v>C06</c:v>
                </c:pt>
                <c:pt idx="12">
                  <c:v>C07</c:v>
                </c:pt>
                <c:pt idx="13">
                  <c:v>C09</c:v>
                </c:pt>
                <c:pt idx="14">
                  <c:v>C11</c:v>
                </c:pt>
                <c:pt idx="15">
                  <c:v>C12</c:v>
                </c:pt>
                <c:pt idx="16">
                  <c:v>C13</c:v>
                </c:pt>
                <c:pt idx="17">
                  <c:v>C14</c:v>
                </c:pt>
                <c:pt idx="18">
                  <c:v>C14a</c:v>
                </c:pt>
              </c:strCache>
            </c:strRef>
          </c:cat>
          <c:val>
            <c:numRef>
              <c:f>'Fig 8.1 - RH1'!$D$123:$W$123</c:f>
              <c:numCache>
                <c:formatCode>#,##0.0_);\(#,##0.0\)</c:formatCode>
                <c:ptCount val="19"/>
                <c:pt idx="0">
                  <c:v>0</c:v>
                </c:pt>
                <c:pt idx="1">
                  <c:v>0.38700000000000001</c:v>
                </c:pt>
                <c:pt idx="2">
                  <c:v>0.38700000000000001</c:v>
                </c:pt>
                <c:pt idx="3">
                  <c:v>0.38700000000000001</c:v>
                </c:pt>
                <c:pt idx="4">
                  <c:v>0.38700000000000001</c:v>
                </c:pt>
                <c:pt idx="5">
                  <c:v>0.38700000000000001</c:v>
                </c:pt>
                <c:pt idx="6">
                  <c:v>0.38700000000000001</c:v>
                </c:pt>
                <c:pt idx="7">
                  <c:v>0.38700000000000001</c:v>
                </c:pt>
                <c:pt idx="8">
                  <c:v>0.38700000000000001</c:v>
                </c:pt>
                <c:pt idx="9">
                  <c:v>0.38700000000000001</c:v>
                </c:pt>
                <c:pt idx="10">
                  <c:v>0.38700000000000001</c:v>
                </c:pt>
                <c:pt idx="11">
                  <c:v>0.38700000000000001</c:v>
                </c:pt>
                <c:pt idx="12">
                  <c:v>0.38700000000000001</c:v>
                </c:pt>
                <c:pt idx="13">
                  <c:v>0.38700000000000001</c:v>
                </c:pt>
                <c:pt idx="14">
                  <c:v>0.38700000000000001</c:v>
                </c:pt>
                <c:pt idx="15">
                  <c:v>0.38700000000000001</c:v>
                </c:pt>
                <c:pt idx="16">
                  <c:v>0.38700000000000001</c:v>
                </c:pt>
                <c:pt idx="17">
                  <c:v>0.38700000000000001</c:v>
                </c:pt>
                <c:pt idx="18">
                  <c:v>0.38700000000000001</c:v>
                </c:pt>
              </c:numCache>
            </c:numRef>
          </c:val>
        </c:ser>
        <c:ser>
          <c:idx val="4"/>
          <c:order val="5"/>
          <c:tx>
            <c:strRef>
              <c:f>'Fig 8.1 - RH1'!$C$120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1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8.1 - RH1'!$D$4:$W$4</c:f>
              <c:strCache>
                <c:ptCount val="19"/>
                <c:pt idx="0">
                  <c:v>C01-R</c:v>
                </c:pt>
                <c:pt idx="1">
                  <c:v>C01</c:v>
                </c:pt>
                <c:pt idx="2">
                  <c:v>C02</c:v>
                </c:pt>
                <c:pt idx="3">
                  <c:v>C03</c:v>
                </c:pt>
                <c:pt idx="4">
                  <c:v>C04</c:v>
                </c:pt>
                <c:pt idx="5">
                  <c:v>C05</c:v>
                </c:pt>
                <c:pt idx="6">
                  <c:v>C05a</c:v>
                </c:pt>
                <c:pt idx="7">
                  <c:v>C05b</c:v>
                </c:pt>
                <c:pt idx="8">
                  <c:v>C05a-3</c:v>
                </c:pt>
                <c:pt idx="9">
                  <c:v>C05-3</c:v>
                </c:pt>
                <c:pt idx="10">
                  <c:v>C05b-3</c:v>
                </c:pt>
                <c:pt idx="11">
                  <c:v>C06</c:v>
                </c:pt>
                <c:pt idx="12">
                  <c:v>C07</c:v>
                </c:pt>
                <c:pt idx="13">
                  <c:v>C09</c:v>
                </c:pt>
                <c:pt idx="14">
                  <c:v>C11</c:v>
                </c:pt>
                <c:pt idx="15">
                  <c:v>C12</c:v>
                </c:pt>
                <c:pt idx="16">
                  <c:v>C13</c:v>
                </c:pt>
                <c:pt idx="17">
                  <c:v>C14</c:v>
                </c:pt>
                <c:pt idx="18">
                  <c:v>C14a</c:v>
                </c:pt>
              </c:strCache>
            </c:strRef>
          </c:cat>
          <c:val>
            <c:numRef>
              <c:f>'Fig 8.1 - RH1'!$D$120:$W$120</c:f>
              <c:numCache>
                <c:formatCode>#,##0.0_);\(#,##0.0\)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2.5920000000000001</c:v>
                </c:pt>
                <c:pt idx="18">
                  <c:v>2.5920000000000001</c:v>
                </c:pt>
              </c:numCache>
            </c:numRef>
          </c:val>
        </c:ser>
        <c:ser>
          <c:idx val="5"/>
          <c:order val="6"/>
          <c:tx>
            <c:strRef>
              <c:f>'Fig 8.1 - RH1'!$C$121</c:f>
              <c:strCache>
                <c:ptCount val="1"/>
                <c:pt idx="0">
                  <c:v>Early Retirement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 8.1 - RH1'!$D$4:$W$4</c:f>
              <c:strCache>
                <c:ptCount val="19"/>
                <c:pt idx="0">
                  <c:v>C01-R</c:v>
                </c:pt>
                <c:pt idx="1">
                  <c:v>C01</c:v>
                </c:pt>
                <c:pt idx="2">
                  <c:v>C02</c:v>
                </c:pt>
                <c:pt idx="3">
                  <c:v>C03</c:v>
                </c:pt>
                <c:pt idx="4">
                  <c:v>C04</c:v>
                </c:pt>
                <c:pt idx="5">
                  <c:v>C05</c:v>
                </c:pt>
                <c:pt idx="6">
                  <c:v>C05a</c:v>
                </c:pt>
                <c:pt idx="7">
                  <c:v>C05b</c:v>
                </c:pt>
                <c:pt idx="8">
                  <c:v>C05a-3</c:v>
                </c:pt>
                <c:pt idx="9">
                  <c:v>C05-3</c:v>
                </c:pt>
                <c:pt idx="10">
                  <c:v>C05b-3</c:v>
                </c:pt>
                <c:pt idx="11">
                  <c:v>C06</c:v>
                </c:pt>
                <c:pt idx="12">
                  <c:v>C07</c:v>
                </c:pt>
                <c:pt idx="13">
                  <c:v>C09</c:v>
                </c:pt>
                <c:pt idx="14">
                  <c:v>C11</c:v>
                </c:pt>
                <c:pt idx="15">
                  <c:v>C12</c:v>
                </c:pt>
                <c:pt idx="16">
                  <c:v>C13</c:v>
                </c:pt>
                <c:pt idx="17">
                  <c:v>C14</c:v>
                </c:pt>
                <c:pt idx="18">
                  <c:v>C14a</c:v>
                </c:pt>
              </c:strCache>
            </c:strRef>
          </c:cat>
          <c:val>
            <c:numRef>
              <c:f>'Fig 8.1 - RH1'!$D$121:$W$121</c:f>
              <c:numCache>
                <c:formatCode>#,##0.0_);\(#,##0.0\)</c:formatCode>
                <c:ptCount val="19"/>
                <c:pt idx="0">
                  <c:v>-0.502</c:v>
                </c:pt>
                <c:pt idx="1">
                  <c:v>-2.427</c:v>
                </c:pt>
                <c:pt idx="2">
                  <c:v>-2.427</c:v>
                </c:pt>
                <c:pt idx="3">
                  <c:v>-2.427</c:v>
                </c:pt>
                <c:pt idx="4">
                  <c:v>-2.427</c:v>
                </c:pt>
                <c:pt idx="5">
                  <c:v>-2.427</c:v>
                </c:pt>
                <c:pt idx="6">
                  <c:v>-2.427</c:v>
                </c:pt>
                <c:pt idx="7">
                  <c:v>-2.427</c:v>
                </c:pt>
                <c:pt idx="8">
                  <c:v>-1.6080000000000001</c:v>
                </c:pt>
                <c:pt idx="9">
                  <c:v>-1.6080000000000001</c:v>
                </c:pt>
                <c:pt idx="10">
                  <c:v>-1.6080000000000001</c:v>
                </c:pt>
                <c:pt idx="11">
                  <c:v>-2.427</c:v>
                </c:pt>
                <c:pt idx="12">
                  <c:v>-2.427</c:v>
                </c:pt>
                <c:pt idx="13">
                  <c:v>-2.427</c:v>
                </c:pt>
                <c:pt idx="14">
                  <c:v>-2.427</c:v>
                </c:pt>
                <c:pt idx="15">
                  <c:v>-2.427</c:v>
                </c:pt>
                <c:pt idx="16">
                  <c:v>-2.427</c:v>
                </c:pt>
                <c:pt idx="17">
                  <c:v>-2.427</c:v>
                </c:pt>
                <c:pt idx="18">
                  <c:v>-3.3161</c:v>
                </c:pt>
              </c:numCache>
            </c:numRef>
          </c:val>
        </c:ser>
        <c:ser>
          <c:idx val="6"/>
          <c:order val="7"/>
          <c:tx>
            <c:strRef>
              <c:f>'Fig 8.1 - RH1'!$C$122</c:f>
              <c:strCache>
                <c:ptCount val="1"/>
                <c:pt idx="0">
                  <c:v>End of Life Retirement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 8.1 - RH1'!$D$4:$W$4</c:f>
              <c:strCache>
                <c:ptCount val="19"/>
                <c:pt idx="0">
                  <c:v>C01-R</c:v>
                </c:pt>
                <c:pt idx="1">
                  <c:v>C01</c:v>
                </c:pt>
                <c:pt idx="2">
                  <c:v>C02</c:v>
                </c:pt>
                <c:pt idx="3">
                  <c:v>C03</c:v>
                </c:pt>
                <c:pt idx="4">
                  <c:v>C04</c:v>
                </c:pt>
                <c:pt idx="5">
                  <c:v>C05</c:v>
                </c:pt>
                <c:pt idx="6">
                  <c:v>C05a</c:v>
                </c:pt>
                <c:pt idx="7">
                  <c:v>C05b</c:v>
                </c:pt>
                <c:pt idx="8">
                  <c:v>C05a-3</c:v>
                </c:pt>
                <c:pt idx="9">
                  <c:v>C05-3</c:v>
                </c:pt>
                <c:pt idx="10">
                  <c:v>C05b-3</c:v>
                </c:pt>
                <c:pt idx="11">
                  <c:v>C06</c:v>
                </c:pt>
                <c:pt idx="12">
                  <c:v>C07</c:v>
                </c:pt>
                <c:pt idx="13">
                  <c:v>C09</c:v>
                </c:pt>
                <c:pt idx="14">
                  <c:v>C11</c:v>
                </c:pt>
                <c:pt idx="15">
                  <c:v>C12</c:v>
                </c:pt>
                <c:pt idx="16">
                  <c:v>C13</c:v>
                </c:pt>
                <c:pt idx="17">
                  <c:v>C14</c:v>
                </c:pt>
                <c:pt idx="18">
                  <c:v>C14a</c:v>
                </c:pt>
              </c:strCache>
            </c:strRef>
          </c:cat>
          <c:val>
            <c:numRef>
              <c:f>'Fig 8.1 - RH1'!$D$122:$W$122</c:f>
              <c:numCache>
                <c:formatCode>#,##0.0_);\(#,##0.0\)</c:formatCode>
                <c:ptCount val="19"/>
                <c:pt idx="0">
                  <c:v>-1.5517400000000001</c:v>
                </c:pt>
                <c:pt idx="1">
                  <c:v>-1.44774</c:v>
                </c:pt>
                <c:pt idx="2">
                  <c:v>-1.44774</c:v>
                </c:pt>
                <c:pt idx="3">
                  <c:v>-1.44774</c:v>
                </c:pt>
                <c:pt idx="4">
                  <c:v>-1.44774</c:v>
                </c:pt>
                <c:pt idx="5">
                  <c:v>-1.44774</c:v>
                </c:pt>
                <c:pt idx="6">
                  <c:v>-1.44774</c:v>
                </c:pt>
                <c:pt idx="7">
                  <c:v>-1.44774</c:v>
                </c:pt>
                <c:pt idx="8">
                  <c:v>-1.5537399999999999</c:v>
                </c:pt>
                <c:pt idx="9">
                  <c:v>-1.5537399999999999</c:v>
                </c:pt>
                <c:pt idx="10">
                  <c:v>-1.5537399999999999</c:v>
                </c:pt>
                <c:pt idx="11">
                  <c:v>-1.44774</c:v>
                </c:pt>
                <c:pt idx="12">
                  <c:v>-1.44774</c:v>
                </c:pt>
                <c:pt idx="13">
                  <c:v>-1.44774</c:v>
                </c:pt>
                <c:pt idx="14">
                  <c:v>-1.44774</c:v>
                </c:pt>
                <c:pt idx="15">
                  <c:v>-1.44774</c:v>
                </c:pt>
                <c:pt idx="16">
                  <c:v>-1.44774</c:v>
                </c:pt>
                <c:pt idx="17">
                  <c:v>-1.44774</c:v>
                </c:pt>
                <c:pt idx="18">
                  <c:v>-1.44774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06955848"/>
        <c:axId val="206956232"/>
      </c:barChart>
      <c:catAx>
        <c:axId val="206955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9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206956232"/>
        <c:crosses val="autoZero"/>
        <c:auto val="1"/>
        <c:lblAlgn val="ctr"/>
        <c:lblOffset val="100"/>
        <c:noMultiLvlLbl val="0"/>
      </c:catAx>
      <c:valAx>
        <c:axId val="206956232"/>
        <c:scaling>
          <c:orientation val="minMax"/>
          <c:max val="14"/>
          <c:min val="-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Capacity (GW)</a:t>
                </a:r>
              </a:p>
            </c:rich>
          </c:tx>
          <c:layout>
            <c:manualLayout>
              <c:xMode val="edge"/>
              <c:yMode val="edge"/>
              <c:x val="4.7761197023462026E-3"/>
              <c:y val="0.32507430838438045"/>
            </c:manualLayout>
          </c:layout>
          <c:overlay val="0"/>
        </c:title>
        <c:numFmt formatCode="#,##0_);\(#,##0\)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206955848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4.7364874668567356E-2"/>
          <c:y val="0.89639283960365534"/>
          <c:w val="0.92992234098649529"/>
          <c:h val="0.10083096076461444"/>
        </c:manualLayout>
      </c:layout>
      <c:overlay val="0"/>
      <c:txPr>
        <a:bodyPr/>
        <a:lstStyle/>
        <a:p>
          <a:pPr>
            <a:defRPr sz="11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System CO2</a:t>
            </a:r>
            <a:r>
              <a:rPr lang="en-US" sz="1200" baseline="0"/>
              <a:t> Emissions (System Optimizer)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'Fig8.6,7,28 Tbl8.22,23- CO2'!$C$8</c:f>
              <c:strCache>
                <c:ptCount val="1"/>
                <c:pt idx="0">
                  <c:v>C01-R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CO2'!$D$8:$W$8</c:f>
              <c:numCache>
                <c:formatCode>#,##0.0_);[Red]\(#,##0.0\)</c:formatCode>
                <c:ptCount val="20"/>
                <c:pt idx="0">
                  <c:v>50.11813242600001</c:v>
                </c:pt>
                <c:pt idx="1">
                  <c:v>50.328577335000006</c:v>
                </c:pt>
                <c:pt idx="2">
                  <c:v>50.49899815700001</c:v>
                </c:pt>
                <c:pt idx="3">
                  <c:v>49.554962943</c:v>
                </c:pt>
                <c:pt idx="4">
                  <c:v>49.181018905999984</c:v>
                </c:pt>
                <c:pt idx="5">
                  <c:v>49.975781670000003</c:v>
                </c:pt>
                <c:pt idx="6">
                  <c:v>49.548488220999999</c:v>
                </c:pt>
                <c:pt idx="7">
                  <c:v>49.670781343000002</c:v>
                </c:pt>
                <c:pt idx="8">
                  <c:v>50.618285546999999</c:v>
                </c:pt>
                <c:pt idx="9">
                  <c:v>50.490843475999995</c:v>
                </c:pt>
                <c:pt idx="10">
                  <c:v>50.507953928000013</c:v>
                </c:pt>
                <c:pt idx="11">
                  <c:v>50.776921975000008</c:v>
                </c:pt>
                <c:pt idx="12">
                  <c:v>51.379532055000006</c:v>
                </c:pt>
                <c:pt idx="13">
                  <c:v>46.480798964999991</c:v>
                </c:pt>
                <c:pt idx="14">
                  <c:v>46.341564442000013</c:v>
                </c:pt>
                <c:pt idx="15">
                  <c:v>44.316503576000002</c:v>
                </c:pt>
                <c:pt idx="16">
                  <c:v>43.901035505999999</c:v>
                </c:pt>
                <c:pt idx="17">
                  <c:v>45.214773513000011</c:v>
                </c:pt>
                <c:pt idx="18">
                  <c:v>44.914524241999992</c:v>
                </c:pt>
                <c:pt idx="19">
                  <c:v>45.495579653999982</c:v>
                </c:pt>
              </c:numCache>
            </c:numRef>
          </c:val>
          <c:smooth val="0"/>
        </c:ser>
        <c:ser>
          <c:idx val="0"/>
          <c:order val="1"/>
          <c:tx>
            <c:v>C01-1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'Fig8.6,7,28 Tbl8.22,23- CO2'!$D$15:$W$15</c:f>
              <c:numCache>
                <c:formatCode>#,##0.0_);[Red]\(#,##0.0\)</c:formatCode>
                <c:ptCount val="20"/>
                <c:pt idx="0">
                  <c:v>49.980429024999999</c:v>
                </c:pt>
                <c:pt idx="1">
                  <c:v>50.238938968999996</c:v>
                </c:pt>
                <c:pt idx="2">
                  <c:v>50.623373709999996</c:v>
                </c:pt>
                <c:pt idx="3">
                  <c:v>49.637203525000004</c:v>
                </c:pt>
                <c:pt idx="4">
                  <c:v>49.421551083000004</c:v>
                </c:pt>
                <c:pt idx="5">
                  <c:v>48.826873649999989</c:v>
                </c:pt>
                <c:pt idx="6">
                  <c:v>49.577646928</c:v>
                </c:pt>
                <c:pt idx="7">
                  <c:v>46.970935687000001</c:v>
                </c:pt>
                <c:pt idx="8">
                  <c:v>47.262421548999981</c:v>
                </c:pt>
                <c:pt idx="9">
                  <c:v>45.08593363</c:v>
                </c:pt>
                <c:pt idx="10">
                  <c:v>43.062992032999993</c:v>
                </c:pt>
                <c:pt idx="11">
                  <c:v>43.764166005</c:v>
                </c:pt>
                <c:pt idx="12">
                  <c:v>43.846681843999995</c:v>
                </c:pt>
                <c:pt idx="13">
                  <c:v>42.329359167999996</c:v>
                </c:pt>
                <c:pt idx="14">
                  <c:v>42.510528951000005</c:v>
                </c:pt>
                <c:pt idx="15">
                  <c:v>41.020515079000006</c:v>
                </c:pt>
                <c:pt idx="16">
                  <c:v>40.228419238999997</c:v>
                </c:pt>
                <c:pt idx="17">
                  <c:v>40.584520376</c:v>
                </c:pt>
                <c:pt idx="18">
                  <c:v>36.207064412000001</c:v>
                </c:pt>
                <c:pt idx="19">
                  <c:v>36.272214808999991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'Fig8.6,7,28 Tbl8.22,23- CO2'!$C$16</c:f>
              <c:strCache>
                <c:ptCount val="1"/>
                <c:pt idx="0">
                  <c:v>C02-1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CO2'!$D$16:$W$16</c:f>
              <c:numCache>
                <c:formatCode>#,##0.0_);[Red]\(#,##0.0\)</c:formatCode>
                <c:ptCount val="20"/>
                <c:pt idx="0">
                  <c:v>49.980333788999999</c:v>
                </c:pt>
                <c:pt idx="1">
                  <c:v>50.238924745000006</c:v>
                </c:pt>
                <c:pt idx="2">
                  <c:v>50.623184580999997</c:v>
                </c:pt>
                <c:pt idx="3">
                  <c:v>49.621088830999994</c:v>
                </c:pt>
                <c:pt idx="4">
                  <c:v>49.588248629999995</c:v>
                </c:pt>
                <c:pt idx="5">
                  <c:v>44.547685442999999</c:v>
                </c:pt>
                <c:pt idx="6">
                  <c:v>44.408655456999995</c:v>
                </c:pt>
                <c:pt idx="7">
                  <c:v>38.892180788999987</c:v>
                </c:pt>
                <c:pt idx="8">
                  <c:v>39.22666458499998</c:v>
                </c:pt>
                <c:pt idx="9">
                  <c:v>37.988716867000008</c:v>
                </c:pt>
                <c:pt idx="10">
                  <c:v>35.885908091999994</c:v>
                </c:pt>
                <c:pt idx="11">
                  <c:v>36.165629346000003</c:v>
                </c:pt>
                <c:pt idx="12">
                  <c:v>36.385000870000006</c:v>
                </c:pt>
                <c:pt idx="13">
                  <c:v>35.758422497000012</c:v>
                </c:pt>
                <c:pt idx="14">
                  <c:v>35.988434140999992</c:v>
                </c:pt>
                <c:pt idx="15">
                  <c:v>40.114361998000007</c:v>
                </c:pt>
                <c:pt idx="16">
                  <c:v>39.327826410000007</c:v>
                </c:pt>
                <c:pt idx="17">
                  <c:v>39.864606814999995</c:v>
                </c:pt>
                <c:pt idx="18">
                  <c:v>35.583267966000001</c:v>
                </c:pt>
                <c:pt idx="19">
                  <c:v>35.746012888999999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408248"/>
        <c:axId val="229408640"/>
      </c:lineChart>
      <c:catAx>
        <c:axId val="229408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29408640"/>
        <c:crosses val="autoZero"/>
        <c:auto val="1"/>
        <c:lblAlgn val="ctr"/>
        <c:lblOffset val="100"/>
        <c:noMultiLvlLbl val="0"/>
      </c:catAx>
      <c:valAx>
        <c:axId val="2294086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Million Ton</a:t>
                </a:r>
              </a:p>
            </c:rich>
          </c:tx>
          <c:overlay val="0"/>
        </c:title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294082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System CO2</a:t>
            </a:r>
            <a:r>
              <a:rPr lang="en-US" sz="1200" baseline="0"/>
              <a:t> Emissions (System Optimizer)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'Fig8.6,7,28 Tbl8.22,23- CO2'!$C$8</c:f>
              <c:strCache>
                <c:ptCount val="1"/>
                <c:pt idx="0">
                  <c:v>C01-R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CO2'!$D$8:$W$8</c:f>
              <c:numCache>
                <c:formatCode>#,##0.0_);[Red]\(#,##0.0\)</c:formatCode>
                <c:ptCount val="20"/>
                <c:pt idx="0">
                  <c:v>50.11813242600001</c:v>
                </c:pt>
                <c:pt idx="1">
                  <c:v>50.328577335000006</c:v>
                </c:pt>
                <c:pt idx="2">
                  <c:v>50.49899815700001</c:v>
                </c:pt>
                <c:pt idx="3">
                  <c:v>49.554962943</c:v>
                </c:pt>
                <c:pt idx="4">
                  <c:v>49.181018905999984</c:v>
                </c:pt>
                <c:pt idx="5">
                  <c:v>49.975781670000003</c:v>
                </c:pt>
                <c:pt idx="6">
                  <c:v>49.548488220999999</c:v>
                </c:pt>
                <c:pt idx="7">
                  <c:v>49.670781343000002</c:v>
                </c:pt>
                <c:pt idx="8">
                  <c:v>50.618285546999999</c:v>
                </c:pt>
                <c:pt idx="9">
                  <c:v>50.490843475999995</c:v>
                </c:pt>
                <c:pt idx="10">
                  <c:v>50.507953928000013</c:v>
                </c:pt>
                <c:pt idx="11">
                  <c:v>50.776921975000008</c:v>
                </c:pt>
                <c:pt idx="12">
                  <c:v>51.379532055000006</c:v>
                </c:pt>
                <c:pt idx="13">
                  <c:v>46.480798964999991</c:v>
                </c:pt>
                <c:pt idx="14">
                  <c:v>46.341564442000013</c:v>
                </c:pt>
                <c:pt idx="15">
                  <c:v>44.316503576000002</c:v>
                </c:pt>
                <c:pt idx="16">
                  <c:v>43.901035505999999</c:v>
                </c:pt>
                <c:pt idx="17">
                  <c:v>45.214773513000011</c:v>
                </c:pt>
                <c:pt idx="18">
                  <c:v>44.914524241999992</c:v>
                </c:pt>
                <c:pt idx="19">
                  <c:v>45.495579653999982</c:v>
                </c:pt>
              </c:numCache>
            </c:numRef>
          </c:val>
          <c:smooth val="0"/>
        </c:ser>
        <c:ser>
          <c:idx val="0"/>
          <c:order val="1"/>
          <c:tx>
            <c:v>C01-1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'Fig8.6,7,28 Tbl8.22,23- CO2'!$D$15:$W$15</c:f>
              <c:numCache>
                <c:formatCode>#,##0.0_);[Red]\(#,##0.0\)</c:formatCode>
                <c:ptCount val="20"/>
                <c:pt idx="0">
                  <c:v>49.980429024999999</c:v>
                </c:pt>
                <c:pt idx="1">
                  <c:v>50.238938968999996</c:v>
                </c:pt>
                <c:pt idx="2">
                  <c:v>50.623373709999996</c:v>
                </c:pt>
                <c:pt idx="3">
                  <c:v>49.637203525000004</c:v>
                </c:pt>
                <c:pt idx="4">
                  <c:v>49.421551083000004</c:v>
                </c:pt>
                <c:pt idx="5">
                  <c:v>48.826873649999989</c:v>
                </c:pt>
                <c:pt idx="6">
                  <c:v>49.577646928</c:v>
                </c:pt>
                <c:pt idx="7">
                  <c:v>46.970935687000001</c:v>
                </c:pt>
                <c:pt idx="8">
                  <c:v>47.262421548999981</c:v>
                </c:pt>
                <c:pt idx="9">
                  <c:v>45.08593363</c:v>
                </c:pt>
                <c:pt idx="10">
                  <c:v>43.062992032999993</c:v>
                </c:pt>
                <c:pt idx="11">
                  <c:v>43.764166005</c:v>
                </c:pt>
                <c:pt idx="12">
                  <c:v>43.846681843999995</c:v>
                </c:pt>
                <c:pt idx="13">
                  <c:v>42.329359167999996</c:v>
                </c:pt>
                <c:pt idx="14">
                  <c:v>42.510528951000005</c:v>
                </c:pt>
                <c:pt idx="15">
                  <c:v>41.020515079000006</c:v>
                </c:pt>
                <c:pt idx="16">
                  <c:v>40.228419238999997</c:v>
                </c:pt>
                <c:pt idx="17">
                  <c:v>40.584520376</c:v>
                </c:pt>
                <c:pt idx="18">
                  <c:v>36.207064412000001</c:v>
                </c:pt>
                <c:pt idx="19">
                  <c:v>36.272214808999991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'Fig8.6,7,28 Tbl8.22,23- CO2'!$C$18</c:f>
              <c:strCache>
                <c:ptCount val="1"/>
                <c:pt idx="0">
                  <c:v>C04-1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CO2'!$D$18:$W$18</c:f>
              <c:numCache>
                <c:formatCode>#,##0.0_);[Red]\(#,##0.0\)</c:formatCode>
                <c:ptCount val="20"/>
                <c:pt idx="0">
                  <c:v>49.980429025999996</c:v>
                </c:pt>
                <c:pt idx="1">
                  <c:v>50.23906091100001</c:v>
                </c:pt>
                <c:pt idx="2">
                  <c:v>50.592813184000008</c:v>
                </c:pt>
                <c:pt idx="3">
                  <c:v>49.559613722999991</c:v>
                </c:pt>
                <c:pt idx="4">
                  <c:v>49.520035497999991</c:v>
                </c:pt>
                <c:pt idx="5">
                  <c:v>48.680057188000013</c:v>
                </c:pt>
                <c:pt idx="6">
                  <c:v>48.614620565999999</c:v>
                </c:pt>
                <c:pt idx="7">
                  <c:v>45.750224692999993</c:v>
                </c:pt>
                <c:pt idx="8">
                  <c:v>46.030828228999987</c:v>
                </c:pt>
                <c:pt idx="9">
                  <c:v>42.949416484000004</c:v>
                </c:pt>
                <c:pt idx="10">
                  <c:v>40.897531544999993</c:v>
                </c:pt>
                <c:pt idx="11">
                  <c:v>41.719777221000008</c:v>
                </c:pt>
                <c:pt idx="12">
                  <c:v>41.761413883000003</c:v>
                </c:pt>
                <c:pt idx="13">
                  <c:v>39.147380998999999</c:v>
                </c:pt>
                <c:pt idx="14">
                  <c:v>39.293011234000012</c:v>
                </c:pt>
                <c:pt idx="15">
                  <c:v>38.079997895999995</c:v>
                </c:pt>
                <c:pt idx="16">
                  <c:v>37.281356767000005</c:v>
                </c:pt>
                <c:pt idx="17">
                  <c:v>37.789566059999991</c:v>
                </c:pt>
                <c:pt idx="18">
                  <c:v>33.218178274000003</c:v>
                </c:pt>
                <c:pt idx="19">
                  <c:v>33.931182872000001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409424"/>
        <c:axId val="229409816"/>
      </c:lineChart>
      <c:catAx>
        <c:axId val="22940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29409816"/>
        <c:crosses val="autoZero"/>
        <c:auto val="1"/>
        <c:lblAlgn val="ctr"/>
        <c:lblOffset val="100"/>
        <c:noMultiLvlLbl val="0"/>
      </c:catAx>
      <c:valAx>
        <c:axId val="2294098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Million Ton</a:t>
                </a:r>
              </a:p>
            </c:rich>
          </c:tx>
          <c:overlay val="0"/>
        </c:title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2940942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System CO2</a:t>
            </a:r>
            <a:r>
              <a:rPr lang="en-US" sz="1200" baseline="0"/>
              <a:t> Emissions (System Optimizer)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'Fig8.6,7,28 Tbl8.22,23- CO2'!$C$8</c:f>
              <c:strCache>
                <c:ptCount val="1"/>
                <c:pt idx="0">
                  <c:v>C01-R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CO2'!$D$8:$W$8</c:f>
              <c:numCache>
                <c:formatCode>#,##0.0_);[Red]\(#,##0.0\)</c:formatCode>
                <c:ptCount val="20"/>
                <c:pt idx="0">
                  <c:v>50.11813242600001</c:v>
                </c:pt>
                <c:pt idx="1">
                  <c:v>50.328577335000006</c:v>
                </c:pt>
                <c:pt idx="2">
                  <c:v>50.49899815700001</c:v>
                </c:pt>
                <c:pt idx="3">
                  <c:v>49.554962943</c:v>
                </c:pt>
                <c:pt idx="4">
                  <c:v>49.181018905999984</c:v>
                </c:pt>
                <c:pt idx="5">
                  <c:v>49.975781670000003</c:v>
                </c:pt>
                <c:pt idx="6">
                  <c:v>49.548488220999999</c:v>
                </c:pt>
                <c:pt idx="7">
                  <c:v>49.670781343000002</c:v>
                </c:pt>
                <c:pt idx="8">
                  <c:v>50.618285546999999</c:v>
                </c:pt>
                <c:pt idx="9">
                  <c:v>50.490843475999995</c:v>
                </c:pt>
                <c:pt idx="10">
                  <c:v>50.507953928000013</c:v>
                </c:pt>
                <c:pt idx="11">
                  <c:v>50.776921975000008</c:v>
                </c:pt>
                <c:pt idx="12">
                  <c:v>51.379532055000006</c:v>
                </c:pt>
                <c:pt idx="13">
                  <c:v>46.480798964999991</c:v>
                </c:pt>
                <c:pt idx="14">
                  <c:v>46.341564442000013</c:v>
                </c:pt>
                <c:pt idx="15">
                  <c:v>44.316503576000002</c:v>
                </c:pt>
                <c:pt idx="16">
                  <c:v>43.901035505999999</c:v>
                </c:pt>
                <c:pt idx="17">
                  <c:v>45.214773513000011</c:v>
                </c:pt>
                <c:pt idx="18">
                  <c:v>44.914524241999992</c:v>
                </c:pt>
                <c:pt idx="19">
                  <c:v>45.495579653999982</c:v>
                </c:pt>
              </c:numCache>
            </c:numRef>
          </c:val>
          <c:smooth val="0"/>
        </c:ser>
        <c:ser>
          <c:idx val="0"/>
          <c:order val="1"/>
          <c:tx>
            <c:v>C01-1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'Fig8.6,7,28 Tbl8.22,23- CO2'!$D$15:$W$15</c:f>
              <c:numCache>
                <c:formatCode>#,##0.0_);[Red]\(#,##0.0\)</c:formatCode>
                <c:ptCount val="20"/>
                <c:pt idx="0">
                  <c:v>49.980429024999999</c:v>
                </c:pt>
                <c:pt idx="1">
                  <c:v>50.238938968999996</c:v>
                </c:pt>
                <c:pt idx="2">
                  <c:v>50.623373709999996</c:v>
                </c:pt>
                <c:pt idx="3">
                  <c:v>49.637203525000004</c:v>
                </c:pt>
                <c:pt idx="4">
                  <c:v>49.421551083000004</c:v>
                </c:pt>
                <c:pt idx="5">
                  <c:v>48.826873649999989</c:v>
                </c:pt>
                <c:pt idx="6">
                  <c:v>49.577646928</c:v>
                </c:pt>
                <c:pt idx="7">
                  <c:v>46.970935687000001</c:v>
                </c:pt>
                <c:pt idx="8">
                  <c:v>47.262421548999981</c:v>
                </c:pt>
                <c:pt idx="9">
                  <c:v>45.08593363</c:v>
                </c:pt>
                <c:pt idx="10">
                  <c:v>43.062992032999993</c:v>
                </c:pt>
                <c:pt idx="11">
                  <c:v>43.764166005</c:v>
                </c:pt>
                <c:pt idx="12">
                  <c:v>43.846681843999995</c:v>
                </c:pt>
                <c:pt idx="13">
                  <c:v>42.329359167999996</c:v>
                </c:pt>
                <c:pt idx="14">
                  <c:v>42.510528951000005</c:v>
                </c:pt>
                <c:pt idx="15">
                  <c:v>41.020515079000006</c:v>
                </c:pt>
                <c:pt idx="16">
                  <c:v>40.228419238999997</c:v>
                </c:pt>
                <c:pt idx="17">
                  <c:v>40.584520376</c:v>
                </c:pt>
                <c:pt idx="18">
                  <c:v>36.207064412000001</c:v>
                </c:pt>
                <c:pt idx="19">
                  <c:v>36.272214808999991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'Fig8.6,7,28 Tbl8.22,23- CO2'!$C$19</c:f>
              <c:strCache>
                <c:ptCount val="1"/>
                <c:pt idx="0">
                  <c:v>C05-1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CO2'!$D$19:$W$19</c:f>
              <c:numCache>
                <c:formatCode>#,##0.0_);[Red]\(#,##0.0\)</c:formatCode>
                <c:ptCount val="20"/>
                <c:pt idx="0">
                  <c:v>49.980415661000009</c:v>
                </c:pt>
                <c:pt idx="1">
                  <c:v>50.239025137000013</c:v>
                </c:pt>
                <c:pt idx="2">
                  <c:v>50.623377138999992</c:v>
                </c:pt>
                <c:pt idx="3">
                  <c:v>49.637209300999992</c:v>
                </c:pt>
                <c:pt idx="4">
                  <c:v>49.592570989999977</c:v>
                </c:pt>
                <c:pt idx="5">
                  <c:v>49.264101238000002</c:v>
                </c:pt>
                <c:pt idx="6">
                  <c:v>49.503295595000004</c:v>
                </c:pt>
                <c:pt idx="7">
                  <c:v>46.457586938000013</c:v>
                </c:pt>
                <c:pt idx="8">
                  <c:v>46.734998419999989</c:v>
                </c:pt>
                <c:pt idx="9">
                  <c:v>44.620399958</c:v>
                </c:pt>
                <c:pt idx="10">
                  <c:v>42.191668737000001</c:v>
                </c:pt>
                <c:pt idx="11">
                  <c:v>43.032754323999995</c:v>
                </c:pt>
                <c:pt idx="12">
                  <c:v>43.223830255999999</c:v>
                </c:pt>
                <c:pt idx="13">
                  <c:v>41.551524223000008</c:v>
                </c:pt>
                <c:pt idx="14">
                  <c:v>41.792362839000006</c:v>
                </c:pt>
                <c:pt idx="15">
                  <c:v>40.363194602</c:v>
                </c:pt>
                <c:pt idx="16">
                  <c:v>39.492699761000011</c:v>
                </c:pt>
                <c:pt idx="17">
                  <c:v>40.079161660000004</c:v>
                </c:pt>
                <c:pt idx="18">
                  <c:v>35.782985179000001</c:v>
                </c:pt>
                <c:pt idx="19">
                  <c:v>35.942780542999998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97264"/>
        <c:axId val="230797656"/>
      </c:lineChart>
      <c:catAx>
        <c:axId val="23079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30797656"/>
        <c:crosses val="autoZero"/>
        <c:auto val="1"/>
        <c:lblAlgn val="ctr"/>
        <c:lblOffset val="100"/>
        <c:noMultiLvlLbl val="0"/>
      </c:catAx>
      <c:valAx>
        <c:axId val="2307976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Million Ton</a:t>
                </a:r>
              </a:p>
            </c:rich>
          </c:tx>
          <c:overlay val="0"/>
        </c:title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307972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System CO2</a:t>
            </a:r>
            <a:r>
              <a:rPr lang="en-US" sz="1200" baseline="0"/>
              <a:t> Emissions (System Optimizer)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'Fig8.6,7,28 Tbl8.22,23- CO2'!$C$8</c:f>
              <c:strCache>
                <c:ptCount val="1"/>
                <c:pt idx="0">
                  <c:v>C01-R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CO2'!$D$8:$W$8</c:f>
              <c:numCache>
                <c:formatCode>#,##0.0_);[Red]\(#,##0.0\)</c:formatCode>
                <c:ptCount val="20"/>
                <c:pt idx="0">
                  <c:v>50.11813242600001</c:v>
                </c:pt>
                <c:pt idx="1">
                  <c:v>50.328577335000006</c:v>
                </c:pt>
                <c:pt idx="2">
                  <c:v>50.49899815700001</c:v>
                </c:pt>
                <c:pt idx="3">
                  <c:v>49.554962943</c:v>
                </c:pt>
                <c:pt idx="4">
                  <c:v>49.181018905999984</c:v>
                </c:pt>
                <c:pt idx="5">
                  <c:v>49.975781670000003</c:v>
                </c:pt>
                <c:pt idx="6">
                  <c:v>49.548488220999999</c:v>
                </c:pt>
                <c:pt idx="7">
                  <c:v>49.670781343000002</c:v>
                </c:pt>
                <c:pt idx="8">
                  <c:v>50.618285546999999</c:v>
                </c:pt>
                <c:pt idx="9">
                  <c:v>50.490843475999995</c:v>
                </c:pt>
                <c:pt idx="10">
                  <c:v>50.507953928000013</c:v>
                </c:pt>
                <c:pt idx="11">
                  <c:v>50.776921975000008</c:v>
                </c:pt>
                <c:pt idx="12">
                  <c:v>51.379532055000006</c:v>
                </c:pt>
                <c:pt idx="13">
                  <c:v>46.480798964999991</c:v>
                </c:pt>
                <c:pt idx="14">
                  <c:v>46.341564442000013</c:v>
                </c:pt>
                <c:pt idx="15">
                  <c:v>44.316503576000002</c:v>
                </c:pt>
                <c:pt idx="16">
                  <c:v>43.901035505999999</c:v>
                </c:pt>
                <c:pt idx="17">
                  <c:v>45.214773513000011</c:v>
                </c:pt>
                <c:pt idx="18">
                  <c:v>44.914524241999992</c:v>
                </c:pt>
                <c:pt idx="19">
                  <c:v>45.495579653999982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'Fig8.6,7,28 Tbl8.22,23- CO2'!$C$15</c:f>
              <c:strCache>
                <c:ptCount val="1"/>
                <c:pt idx="0">
                  <c:v>C01-1</c:v>
                </c:pt>
              </c:strCache>
            </c:strRef>
          </c:tx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CO2'!$D$15:$W$15</c:f>
              <c:numCache>
                <c:formatCode>#,##0.0_);[Red]\(#,##0.0\)</c:formatCode>
                <c:ptCount val="20"/>
                <c:pt idx="0">
                  <c:v>49.980429024999999</c:v>
                </c:pt>
                <c:pt idx="1">
                  <c:v>50.238938968999996</c:v>
                </c:pt>
                <c:pt idx="2">
                  <c:v>50.623373709999996</c:v>
                </c:pt>
                <c:pt idx="3">
                  <c:v>49.637203525000004</c:v>
                </c:pt>
                <c:pt idx="4">
                  <c:v>49.421551083000004</c:v>
                </c:pt>
                <c:pt idx="5">
                  <c:v>48.826873649999989</c:v>
                </c:pt>
                <c:pt idx="6">
                  <c:v>49.577646928</c:v>
                </c:pt>
                <c:pt idx="7">
                  <c:v>46.970935687000001</c:v>
                </c:pt>
                <c:pt idx="8">
                  <c:v>47.262421548999981</c:v>
                </c:pt>
                <c:pt idx="9">
                  <c:v>45.08593363</c:v>
                </c:pt>
                <c:pt idx="10">
                  <c:v>43.062992032999993</c:v>
                </c:pt>
                <c:pt idx="11">
                  <c:v>43.764166005</c:v>
                </c:pt>
                <c:pt idx="12">
                  <c:v>43.846681843999995</c:v>
                </c:pt>
                <c:pt idx="13">
                  <c:v>42.329359167999996</c:v>
                </c:pt>
                <c:pt idx="14">
                  <c:v>42.510528951000005</c:v>
                </c:pt>
                <c:pt idx="15">
                  <c:v>41.020515079000006</c:v>
                </c:pt>
                <c:pt idx="16">
                  <c:v>40.228419238999997</c:v>
                </c:pt>
                <c:pt idx="17">
                  <c:v>40.584520376</c:v>
                </c:pt>
                <c:pt idx="18">
                  <c:v>36.207064412000001</c:v>
                </c:pt>
                <c:pt idx="19">
                  <c:v>36.272214808999991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98440"/>
        <c:axId val="230798832"/>
      </c:lineChart>
      <c:catAx>
        <c:axId val="230798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30798832"/>
        <c:crosses val="autoZero"/>
        <c:auto val="1"/>
        <c:lblAlgn val="ctr"/>
        <c:lblOffset val="100"/>
        <c:noMultiLvlLbl val="0"/>
      </c:catAx>
      <c:valAx>
        <c:axId val="2307988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Million Ton</a:t>
                </a:r>
              </a:p>
            </c:rich>
          </c:tx>
          <c:overlay val="0"/>
        </c:title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307984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System CO2</a:t>
            </a:r>
            <a:r>
              <a:rPr lang="en-US" sz="1200" baseline="0"/>
              <a:t> Emissions (System Optimizer)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'Fig8.6,7,28 Tbl8.22,23- CO2'!$C$8</c:f>
              <c:strCache>
                <c:ptCount val="1"/>
                <c:pt idx="0">
                  <c:v>C01-R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CO2'!$D$8:$W$8</c:f>
              <c:numCache>
                <c:formatCode>#,##0.0_);[Red]\(#,##0.0\)</c:formatCode>
                <c:ptCount val="20"/>
                <c:pt idx="0">
                  <c:v>50.11813242600001</c:v>
                </c:pt>
                <c:pt idx="1">
                  <c:v>50.328577335000006</c:v>
                </c:pt>
                <c:pt idx="2">
                  <c:v>50.49899815700001</c:v>
                </c:pt>
                <c:pt idx="3">
                  <c:v>49.554962943</c:v>
                </c:pt>
                <c:pt idx="4">
                  <c:v>49.181018905999984</c:v>
                </c:pt>
                <c:pt idx="5">
                  <c:v>49.975781670000003</c:v>
                </c:pt>
                <c:pt idx="6">
                  <c:v>49.548488220999999</c:v>
                </c:pt>
                <c:pt idx="7">
                  <c:v>49.670781343000002</c:v>
                </c:pt>
                <c:pt idx="8">
                  <c:v>50.618285546999999</c:v>
                </c:pt>
                <c:pt idx="9">
                  <c:v>50.490843475999995</c:v>
                </c:pt>
                <c:pt idx="10">
                  <c:v>50.507953928000013</c:v>
                </c:pt>
                <c:pt idx="11">
                  <c:v>50.776921975000008</c:v>
                </c:pt>
                <c:pt idx="12">
                  <c:v>51.379532055000006</c:v>
                </c:pt>
                <c:pt idx="13">
                  <c:v>46.480798964999991</c:v>
                </c:pt>
                <c:pt idx="14">
                  <c:v>46.341564442000013</c:v>
                </c:pt>
                <c:pt idx="15">
                  <c:v>44.316503576000002</c:v>
                </c:pt>
                <c:pt idx="16">
                  <c:v>43.901035505999999</c:v>
                </c:pt>
                <c:pt idx="17">
                  <c:v>45.214773513000011</c:v>
                </c:pt>
                <c:pt idx="18">
                  <c:v>44.914524241999992</c:v>
                </c:pt>
                <c:pt idx="19">
                  <c:v>45.495579653999982</c:v>
                </c:pt>
              </c:numCache>
            </c:numRef>
          </c:val>
          <c:smooth val="0"/>
        </c:ser>
        <c:ser>
          <c:idx val="2"/>
          <c:order val="1"/>
          <c:tx>
            <c:v>C01-1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'Fig8.6,7,28 Tbl8.22,23- CO2'!$D$15:$W$15</c:f>
              <c:numCache>
                <c:formatCode>#,##0.0_);[Red]\(#,##0.0\)</c:formatCode>
                <c:ptCount val="20"/>
                <c:pt idx="0">
                  <c:v>49.980429024999999</c:v>
                </c:pt>
                <c:pt idx="1">
                  <c:v>50.238938968999996</c:v>
                </c:pt>
                <c:pt idx="2">
                  <c:v>50.623373709999996</c:v>
                </c:pt>
                <c:pt idx="3">
                  <c:v>49.637203525000004</c:v>
                </c:pt>
                <c:pt idx="4">
                  <c:v>49.421551083000004</c:v>
                </c:pt>
                <c:pt idx="5">
                  <c:v>48.826873649999989</c:v>
                </c:pt>
                <c:pt idx="6">
                  <c:v>49.577646928</c:v>
                </c:pt>
                <c:pt idx="7">
                  <c:v>46.970935687000001</c:v>
                </c:pt>
                <c:pt idx="8">
                  <c:v>47.262421548999981</c:v>
                </c:pt>
                <c:pt idx="9">
                  <c:v>45.08593363</c:v>
                </c:pt>
                <c:pt idx="10">
                  <c:v>43.062992032999993</c:v>
                </c:pt>
                <c:pt idx="11">
                  <c:v>43.764166005</c:v>
                </c:pt>
                <c:pt idx="12">
                  <c:v>43.846681843999995</c:v>
                </c:pt>
                <c:pt idx="13">
                  <c:v>42.329359167999996</c:v>
                </c:pt>
                <c:pt idx="14">
                  <c:v>42.510528951000005</c:v>
                </c:pt>
                <c:pt idx="15">
                  <c:v>41.020515079000006</c:v>
                </c:pt>
                <c:pt idx="16">
                  <c:v>40.228419238999997</c:v>
                </c:pt>
                <c:pt idx="17">
                  <c:v>40.584520376</c:v>
                </c:pt>
                <c:pt idx="18">
                  <c:v>36.207064412000001</c:v>
                </c:pt>
                <c:pt idx="19">
                  <c:v>36.272214808999991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'Fig8.6,7,28 Tbl8.22,23- CO2'!$C$17</c:f>
              <c:strCache>
                <c:ptCount val="1"/>
                <c:pt idx="0">
                  <c:v>C03-1</c:v>
                </c:pt>
              </c:strCache>
            </c:strRef>
          </c:tx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CO2'!$D$17:$W$17</c:f>
              <c:numCache>
                <c:formatCode>#,##0.0_);[Red]\(#,##0.0\)</c:formatCode>
                <c:ptCount val="20"/>
                <c:pt idx="0">
                  <c:v>49.980429027</c:v>
                </c:pt>
                <c:pt idx="1">
                  <c:v>50.239060912000014</c:v>
                </c:pt>
                <c:pt idx="2">
                  <c:v>50.592789165999996</c:v>
                </c:pt>
                <c:pt idx="3">
                  <c:v>49.559585309000013</c:v>
                </c:pt>
                <c:pt idx="4">
                  <c:v>49.523001051000001</c:v>
                </c:pt>
                <c:pt idx="5">
                  <c:v>44.474440802999993</c:v>
                </c:pt>
                <c:pt idx="6">
                  <c:v>44.323451094999982</c:v>
                </c:pt>
                <c:pt idx="7">
                  <c:v>38.805904464999998</c:v>
                </c:pt>
                <c:pt idx="8">
                  <c:v>39.112785684999984</c:v>
                </c:pt>
                <c:pt idx="9">
                  <c:v>36.872934762999989</c:v>
                </c:pt>
                <c:pt idx="10">
                  <c:v>34.801368971999999</c:v>
                </c:pt>
                <c:pt idx="11">
                  <c:v>35.166880703000004</c:v>
                </c:pt>
                <c:pt idx="12">
                  <c:v>35.328174162000003</c:v>
                </c:pt>
                <c:pt idx="13">
                  <c:v>33.555379625</c:v>
                </c:pt>
                <c:pt idx="14">
                  <c:v>33.964558472999997</c:v>
                </c:pt>
                <c:pt idx="15">
                  <c:v>38.317441109999997</c:v>
                </c:pt>
                <c:pt idx="16">
                  <c:v>37.367765468000009</c:v>
                </c:pt>
                <c:pt idx="17">
                  <c:v>38.300735929000012</c:v>
                </c:pt>
                <c:pt idx="18">
                  <c:v>34.109799545999998</c:v>
                </c:pt>
                <c:pt idx="19">
                  <c:v>34.898695720999996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99616"/>
        <c:axId val="230800008"/>
      </c:lineChart>
      <c:catAx>
        <c:axId val="23079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30800008"/>
        <c:crosses val="autoZero"/>
        <c:auto val="1"/>
        <c:lblAlgn val="ctr"/>
        <c:lblOffset val="100"/>
        <c:noMultiLvlLbl val="0"/>
      </c:catAx>
      <c:valAx>
        <c:axId val="2308000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Million Ton</a:t>
                </a:r>
              </a:p>
            </c:rich>
          </c:tx>
          <c:overlay val="0"/>
        </c:title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307996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System CO2</a:t>
            </a:r>
            <a:r>
              <a:rPr lang="en-US" sz="1200" baseline="0"/>
              <a:t> Emissions (System Optimizer)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'Fig8.6,7,28 Tbl8.22,23- CO2'!$C$8</c:f>
              <c:strCache>
                <c:ptCount val="1"/>
                <c:pt idx="0">
                  <c:v>C01-R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CO2'!$D$8:$W$8</c:f>
              <c:numCache>
                <c:formatCode>#,##0.0_);[Red]\(#,##0.0\)</c:formatCode>
                <c:ptCount val="20"/>
                <c:pt idx="0">
                  <c:v>50.11813242600001</c:v>
                </c:pt>
                <c:pt idx="1">
                  <c:v>50.328577335000006</c:v>
                </c:pt>
                <c:pt idx="2">
                  <c:v>50.49899815700001</c:v>
                </c:pt>
                <c:pt idx="3">
                  <c:v>49.554962943</c:v>
                </c:pt>
                <c:pt idx="4">
                  <c:v>49.181018905999984</c:v>
                </c:pt>
                <c:pt idx="5">
                  <c:v>49.975781670000003</c:v>
                </c:pt>
                <c:pt idx="6">
                  <c:v>49.548488220999999</c:v>
                </c:pt>
                <c:pt idx="7">
                  <c:v>49.670781343000002</c:v>
                </c:pt>
                <c:pt idx="8">
                  <c:v>50.618285546999999</c:v>
                </c:pt>
                <c:pt idx="9">
                  <c:v>50.490843475999995</c:v>
                </c:pt>
                <c:pt idx="10">
                  <c:v>50.507953928000013</c:v>
                </c:pt>
                <c:pt idx="11">
                  <c:v>50.776921975000008</c:v>
                </c:pt>
                <c:pt idx="12">
                  <c:v>51.379532055000006</c:v>
                </c:pt>
                <c:pt idx="13">
                  <c:v>46.480798964999991</c:v>
                </c:pt>
                <c:pt idx="14">
                  <c:v>46.341564442000013</c:v>
                </c:pt>
                <c:pt idx="15">
                  <c:v>44.316503576000002</c:v>
                </c:pt>
                <c:pt idx="16">
                  <c:v>43.901035505999999</c:v>
                </c:pt>
                <c:pt idx="17">
                  <c:v>45.214773513000011</c:v>
                </c:pt>
                <c:pt idx="18">
                  <c:v>44.914524241999992</c:v>
                </c:pt>
                <c:pt idx="19">
                  <c:v>45.495579653999982</c:v>
                </c:pt>
              </c:numCache>
            </c:numRef>
          </c:val>
          <c:smooth val="0"/>
        </c:ser>
        <c:ser>
          <c:idx val="0"/>
          <c:order val="1"/>
          <c:tx>
            <c:v>C01-1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'Fig8.6,7,28 Tbl8.22,23- CO2'!$D$15:$W$15</c:f>
              <c:numCache>
                <c:formatCode>#,##0.0_);[Red]\(#,##0.0\)</c:formatCode>
                <c:ptCount val="20"/>
                <c:pt idx="0">
                  <c:v>49.980429024999999</c:v>
                </c:pt>
                <c:pt idx="1">
                  <c:v>50.238938968999996</c:v>
                </c:pt>
                <c:pt idx="2">
                  <c:v>50.623373709999996</c:v>
                </c:pt>
                <c:pt idx="3">
                  <c:v>49.637203525000004</c:v>
                </c:pt>
                <c:pt idx="4">
                  <c:v>49.421551083000004</c:v>
                </c:pt>
                <c:pt idx="5">
                  <c:v>48.826873649999989</c:v>
                </c:pt>
                <c:pt idx="6">
                  <c:v>49.577646928</c:v>
                </c:pt>
                <c:pt idx="7">
                  <c:v>46.970935687000001</c:v>
                </c:pt>
                <c:pt idx="8">
                  <c:v>47.262421548999981</c:v>
                </c:pt>
                <c:pt idx="9">
                  <c:v>45.08593363</c:v>
                </c:pt>
                <c:pt idx="10">
                  <c:v>43.062992032999993</c:v>
                </c:pt>
                <c:pt idx="11">
                  <c:v>43.764166005</c:v>
                </c:pt>
                <c:pt idx="12">
                  <c:v>43.846681843999995</c:v>
                </c:pt>
                <c:pt idx="13">
                  <c:v>42.329359167999996</c:v>
                </c:pt>
                <c:pt idx="14">
                  <c:v>42.510528951000005</c:v>
                </c:pt>
                <c:pt idx="15">
                  <c:v>41.020515079000006</c:v>
                </c:pt>
                <c:pt idx="16">
                  <c:v>40.228419238999997</c:v>
                </c:pt>
                <c:pt idx="17">
                  <c:v>40.584520376</c:v>
                </c:pt>
                <c:pt idx="18">
                  <c:v>36.207064412000001</c:v>
                </c:pt>
                <c:pt idx="19">
                  <c:v>36.272214808999991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'Fig8.6,7,28 Tbl8.22,23- CO2'!$C$20</c:f>
              <c:strCache>
                <c:ptCount val="1"/>
                <c:pt idx="0">
                  <c:v>C05a-1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CO2'!$D$20:$W$20</c:f>
              <c:numCache>
                <c:formatCode>#,##0.0_);[Red]\(#,##0.0\)</c:formatCode>
                <c:ptCount val="20"/>
                <c:pt idx="0">
                  <c:v>49.980273649000011</c:v>
                </c:pt>
                <c:pt idx="1">
                  <c:v>50.238806767000007</c:v>
                </c:pt>
                <c:pt idx="2">
                  <c:v>50.623066264999984</c:v>
                </c:pt>
                <c:pt idx="3">
                  <c:v>49.620494397000002</c:v>
                </c:pt>
                <c:pt idx="4">
                  <c:v>49.588164812999992</c:v>
                </c:pt>
                <c:pt idx="5">
                  <c:v>49.39053760500002</c:v>
                </c:pt>
                <c:pt idx="6">
                  <c:v>49.519861721000005</c:v>
                </c:pt>
                <c:pt idx="7">
                  <c:v>46.453843122000002</c:v>
                </c:pt>
                <c:pt idx="8">
                  <c:v>46.335734778999978</c:v>
                </c:pt>
                <c:pt idx="9">
                  <c:v>44.577723695999993</c:v>
                </c:pt>
                <c:pt idx="10">
                  <c:v>40.082577757000003</c:v>
                </c:pt>
                <c:pt idx="11">
                  <c:v>39.163439131000004</c:v>
                </c:pt>
                <c:pt idx="12">
                  <c:v>38.768847685999994</c:v>
                </c:pt>
                <c:pt idx="13">
                  <c:v>41.540927055000004</c:v>
                </c:pt>
                <c:pt idx="14">
                  <c:v>41.828944992000011</c:v>
                </c:pt>
                <c:pt idx="15">
                  <c:v>40.404827123000004</c:v>
                </c:pt>
                <c:pt idx="16">
                  <c:v>39.498075124000003</c:v>
                </c:pt>
                <c:pt idx="17">
                  <c:v>40.177643083000014</c:v>
                </c:pt>
                <c:pt idx="18">
                  <c:v>35.941259912</c:v>
                </c:pt>
                <c:pt idx="19">
                  <c:v>36.102530592000001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800792"/>
        <c:axId val="230801184"/>
      </c:lineChart>
      <c:catAx>
        <c:axId val="230800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30801184"/>
        <c:crosses val="autoZero"/>
        <c:auto val="1"/>
        <c:lblAlgn val="ctr"/>
        <c:lblOffset val="100"/>
        <c:noMultiLvlLbl val="0"/>
      </c:catAx>
      <c:valAx>
        <c:axId val="2308011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Million Ton</a:t>
                </a:r>
              </a:p>
            </c:rich>
          </c:tx>
          <c:overlay val="0"/>
        </c:title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3080079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System CO2</a:t>
            </a:r>
            <a:r>
              <a:rPr lang="en-US" sz="1200" baseline="0"/>
              <a:t> Emissions (System Optimizer)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'Fig8.6,7,28 Tbl8.22,23- CO2'!$C$8</c:f>
              <c:strCache>
                <c:ptCount val="1"/>
                <c:pt idx="0">
                  <c:v>C01-R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CO2'!$D$8:$W$8</c:f>
              <c:numCache>
                <c:formatCode>#,##0.0_);[Red]\(#,##0.0\)</c:formatCode>
                <c:ptCount val="20"/>
                <c:pt idx="0">
                  <c:v>50.11813242600001</c:v>
                </c:pt>
                <c:pt idx="1">
                  <c:v>50.328577335000006</c:v>
                </c:pt>
                <c:pt idx="2">
                  <c:v>50.49899815700001</c:v>
                </c:pt>
                <c:pt idx="3">
                  <c:v>49.554962943</c:v>
                </c:pt>
                <c:pt idx="4">
                  <c:v>49.181018905999984</c:v>
                </c:pt>
                <c:pt idx="5">
                  <c:v>49.975781670000003</c:v>
                </c:pt>
                <c:pt idx="6">
                  <c:v>49.548488220999999</c:v>
                </c:pt>
                <c:pt idx="7">
                  <c:v>49.670781343000002</c:v>
                </c:pt>
                <c:pt idx="8">
                  <c:v>50.618285546999999</c:v>
                </c:pt>
                <c:pt idx="9">
                  <c:v>50.490843475999995</c:v>
                </c:pt>
                <c:pt idx="10">
                  <c:v>50.507953928000013</c:v>
                </c:pt>
                <c:pt idx="11">
                  <c:v>50.776921975000008</c:v>
                </c:pt>
                <c:pt idx="12">
                  <c:v>51.379532055000006</c:v>
                </c:pt>
                <c:pt idx="13">
                  <c:v>46.480798964999991</c:v>
                </c:pt>
                <c:pt idx="14">
                  <c:v>46.341564442000013</c:v>
                </c:pt>
                <c:pt idx="15">
                  <c:v>44.316503576000002</c:v>
                </c:pt>
                <c:pt idx="16">
                  <c:v>43.901035505999999</c:v>
                </c:pt>
                <c:pt idx="17">
                  <c:v>45.214773513000011</c:v>
                </c:pt>
                <c:pt idx="18">
                  <c:v>44.914524241999992</c:v>
                </c:pt>
                <c:pt idx="19">
                  <c:v>45.495579653999982</c:v>
                </c:pt>
              </c:numCache>
            </c:numRef>
          </c:val>
          <c:smooth val="0"/>
        </c:ser>
        <c:ser>
          <c:idx val="0"/>
          <c:order val="1"/>
          <c:tx>
            <c:v>C01-1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'Fig8.6,7,28 Tbl8.22,23- CO2'!$D$15:$W$15</c:f>
              <c:numCache>
                <c:formatCode>#,##0.0_);[Red]\(#,##0.0\)</c:formatCode>
                <c:ptCount val="20"/>
                <c:pt idx="0">
                  <c:v>49.980429024999999</c:v>
                </c:pt>
                <c:pt idx="1">
                  <c:v>50.238938968999996</c:v>
                </c:pt>
                <c:pt idx="2">
                  <c:v>50.623373709999996</c:v>
                </c:pt>
                <c:pt idx="3">
                  <c:v>49.637203525000004</c:v>
                </c:pt>
                <c:pt idx="4">
                  <c:v>49.421551083000004</c:v>
                </c:pt>
                <c:pt idx="5">
                  <c:v>48.826873649999989</c:v>
                </c:pt>
                <c:pt idx="6">
                  <c:v>49.577646928</c:v>
                </c:pt>
                <c:pt idx="7">
                  <c:v>46.970935687000001</c:v>
                </c:pt>
                <c:pt idx="8">
                  <c:v>47.262421548999981</c:v>
                </c:pt>
                <c:pt idx="9">
                  <c:v>45.08593363</c:v>
                </c:pt>
                <c:pt idx="10">
                  <c:v>43.062992032999993</c:v>
                </c:pt>
                <c:pt idx="11">
                  <c:v>43.764166005</c:v>
                </c:pt>
                <c:pt idx="12">
                  <c:v>43.846681843999995</c:v>
                </c:pt>
                <c:pt idx="13">
                  <c:v>42.329359167999996</c:v>
                </c:pt>
                <c:pt idx="14">
                  <c:v>42.510528951000005</c:v>
                </c:pt>
                <c:pt idx="15">
                  <c:v>41.020515079000006</c:v>
                </c:pt>
                <c:pt idx="16">
                  <c:v>40.228419238999997</c:v>
                </c:pt>
                <c:pt idx="17">
                  <c:v>40.584520376</c:v>
                </c:pt>
                <c:pt idx="18">
                  <c:v>36.207064412000001</c:v>
                </c:pt>
                <c:pt idx="19">
                  <c:v>36.272214808999991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'Fig8.6,7,28 Tbl8.22,23- CO2'!$C$21</c:f>
              <c:strCache>
                <c:ptCount val="1"/>
                <c:pt idx="0">
                  <c:v>C06-1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CO2'!$D$21:$W$21</c:f>
              <c:numCache>
                <c:formatCode>#,##0.0_);[Red]\(#,##0.0\)</c:formatCode>
                <c:ptCount val="20"/>
                <c:pt idx="0">
                  <c:v>49.980429026999992</c:v>
                </c:pt>
                <c:pt idx="1">
                  <c:v>50.239060912000006</c:v>
                </c:pt>
                <c:pt idx="2">
                  <c:v>50.590982185999998</c:v>
                </c:pt>
                <c:pt idx="3">
                  <c:v>49.579105068999986</c:v>
                </c:pt>
                <c:pt idx="4">
                  <c:v>49.527063802999997</c:v>
                </c:pt>
                <c:pt idx="5">
                  <c:v>49.351352370000015</c:v>
                </c:pt>
                <c:pt idx="6">
                  <c:v>49.573485167999991</c:v>
                </c:pt>
                <c:pt idx="7">
                  <c:v>46.456497616999997</c:v>
                </c:pt>
                <c:pt idx="8">
                  <c:v>46.77092052199999</c:v>
                </c:pt>
                <c:pt idx="9">
                  <c:v>43.672479344999999</c:v>
                </c:pt>
                <c:pt idx="10">
                  <c:v>41.228021588000004</c:v>
                </c:pt>
                <c:pt idx="11">
                  <c:v>42.097690278000002</c:v>
                </c:pt>
                <c:pt idx="12">
                  <c:v>42.183244354000003</c:v>
                </c:pt>
                <c:pt idx="13">
                  <c:v>39.853200760999997</c:v>
                </c:pt>
                <c:pt idx="14">
                  <c:v>40.093064299000005</c:v>
                </c:pt>
                <c:pt idx="15">
                  <c:v>38.529479413999987</c:v>
                </c:pt>
                <c:pt idx="16">
                  <c:v>37.552733095000001</c:v>
                </c:pt>
                <c:pt idx="17">
                  <c:v>38.492227495999998</c:v>
                </c:pt>
                <c:pt idx="18">
                  <c:v>34.246945699000001</c:v>
                </c:pt>
                <c:pt idx="19">
                  <c:v>35.213507941000003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801968"/>
        <c:axId val="230802360"/>
      </c:lineChart>
      <c:catAx>
        <c:axId val="23080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30802360"/>
        <c:crosses val="autoZero"/>
        <c:auto val="1"/>
        <c:lblAlgn val="ctr"/>
        <c:lblOffset val="100"/>
        <c:noMultiLvlLbl val="0"/>
      </c:catAx>
      <c:valAx>
        <c:axId val="2308023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Million Ton</a:t>
                </a:r>
              </a:p>
            </c:rich>
          </c:tx>
          <c:overlay val="0"/>
        </c:title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308019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System CO2</a:t>
            </a:r>
            <a:r>
              <a:rPr lang="en-US" sz="1200" baseline="0"/>
              <a:t> Emissions (System Optimizer)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'Fig8.6,7,28 Tbl8.22,23- CO2'!$C$8</c:f>
              <c:strCache>
                <c:ptCount val="1"/>
                <c:pt idx="0">
                  <c:v>C01-R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CO2'!$D$8:$W$8</c:f>
              <c:numCache>
                <c:formatCode>#,##0.0_);[Red]\(#,##0.0\)</c:formatCode>
                <c:ptCount val="20"/>
                <c:pt idx="0">
                  <c:v>50.11813242600001</c:v>
                </c:pt>
                <c:pt idx="1">
                  <c:v>50.328577335000006</c:v>
                </c:pt>
                <c:pt idx="2">
                  <c:v>50.49899815700001</c:v>
                </c:pt>
                <c:pt idx="3">
                  <c:v>49.554962943</c:v>
                </c:pt>
                <c:pt idx="4">
                  <c:v>49.181018905999984</c:v>
                </c:pt>
                <c:pt idx="5">
                  <c:v>49.975781670000003</c:v>
                </c:pt>
                <c:pt idx="6">
                  <c:v>49.548488220999999</c:v>
                </c:pt>
                <c:pt idx="7">
                  <c:v>49.670781343000002</c:v>
                </c:pt>
                <c:pt idx="8">
                  <c:v>50.618285546999999</c:v>
                </c:pt>
                <c:pt idx="9">
                  <c:v>50.490843475999995</c:v>
                </c:pt>
                <c:pt idx="10">
                  <c:v>50.507953928000013</c:v>
                </c:pt>
                <c:pt idx="11">
                  <c:v>50.776921975000008</c:v>
                </c:pt>
                <c:pt idx="12">
                  <c:v>51.379532055000006</c:v>
                </c:pt>
                <c:pt idx="13">
                  <c:v>46.480798964999991</c:v>
                </c:pt>
                <c:pt idx="14">
                  <c:v>46.341564442000013</c:v>
                </c:pt>
                <c:pt idx="15">
                  <c:v>44.316503576000002</c:v>
                </c:pt>
                <c:pt idx="16">
                  <c:v>43.901035505999999</c:v>
                </c:pt>
                <c:pt idx="17">
                  <c:v>45.214773513000011</c:v>
                </c:pt>
                <c:pt idx="18">
                  <c:v>44.914524241999992</c:v>
                </c:pt>
                <c:pt idx="19">
                  <c:v>45.495579653999982</c:v>
                </c:pt>
              </c:numCache>
            </c:numRef>
          </c:val>
          <c:smooth val="0"/>
        </c:ser>
        <c:ser>
          <c:idx val="0"/>
          <c:order val="1"/>
          <c:tx>
            <c:v>C01-1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'Fig8.6,7,28 Tbl8.22,23- CO2'!$D$15:$W$15</c:f>
              <c:numCache>
                <c:formatCode>#,##0.0_);[Red]\(#,##0.0\)</c:formatCode>
                <c:ptCount val="20"/>
                <c:pt idx="0">
                  <c:v>49.980429024999999</c:v>
                </c:pt>
                <c:pt idx="1">
                  <c:v>50.238938968999996</c:v>
                </c:pt>
                <c:pt idx="2">
                  <c:v>50.623373709999996</c:v>
                </c:pt>
                <c:pt idx="3">
                  <c:v>49.637203525000004</c:v>
                </c:pt>
                <c:pt idx="4">
                  <c:v>49.421551083000004</c:v>
                </c:pt>
                <c:pt idx="5">
                  <c:v>48.826873649999989</c:v>
                </c:pt>
                <c:pt idx="6">
                  <c:v>49.577646928</c:v>
                </c:pt>
                <c:pt idx="7">
                  <c:v>46.970935687000001</c:v>
                </c:pt>
                <c:pt idx="8">
                  <c:v>47.262421548999981</c:v>
                </c:pt>
                <c:pt idx="9">
                  <c:v>45.08593363</c:v>
                </c:pt>
                <c:pt idx="10">
                  <c:v>43.062992032999993</c:v>
                </c:pt>
                <c:pt idx="11">
                  <c:v>43.764166005</c:v>
                </c:pt>
                <c:pt idx="12">
                  <c:v>43.846681843999995</c:v>
                </c:pt>
                <c:pt idx="13">
                  <c:v>42.329359167999996</c:v>
                </c:pt>
                <c:pt idx="14">
                  <c:v>42.510528951000005</c:v>
                </c:pt>
                <c:pt idx="15">
                  <c:v>41.020515079000006</c:v>
                </c:pt>
                <c:pt idx="16">
                  <c:v>40.228419238999997</c:v>
                </c:pt>
                <c:pt idx="17">
                  <c:v>40.584520376</c:v>
                </c:pt>
                <c:pt idx="18">
                  <c:v>36.207064412000001</c:v>
                </c:pt>
                <c:pt idx="19">
                  <c:v>36.272214808999991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'Fig8.6,7,28 Tbl8.22,23- CO2'!$C$22</c:f>
              <c:strCache>
                <c:ptCount val="1"/>
                <c:pt idx="0">
                  <c:v>C07-1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CO2'!$D$22:$W$22</c:f>
              <c:numCache>
                <c:formatCode>#,##0.0_);[Red]\(#,##0.0\)</c:formatCode>
                <c:ptCount val="20"/>
                <c:pt idx="0">
                  <c:v>49.980429025999996</c:v>
                </c:pt>
                <c:pt idx="1">
                  <c:v>50.23906091100001</c:v>
                </c:pt>
                <c:pt idx="2">
                  <c:v>50.590477304999993</c:v>
                </c:pt>
                <c:pt idx="3">
                  <c:v>49.57911042100001</c:v>
                </c:pt>
                <c:pt idx="4">
                  <c:v>49.527071680000006</c:v>
                </c:pt>
                <c:pt idx="5">
                  <c:v>48.841251164999996</c:v>
                </c:pt>
                <c:pt idx="6">
                  <c:v>49.123228607000001</c:v>
                </c:pt>
                <c:pt idx="7">
                  <c:v>46.271030379000003</c:v>
                </c:pt>
                <c:pt idx="8">
                  <c:v>46.539759458999981</c:v>
                </c:pt>
                <c:pt idx="9">
                  <c:v>43.715972986000011</c:v>
                </c:pt>
                <c:pt idx="10">
                  <c:v>41.313503935</c:v>
                </c:pt>
                <c:pt idx="11">
                  <c:v>42.293491721000002</c:v>
                </c:pt>
                <c:pt idx="12">
                  <c:v>42.373328602999997</c:v>
                </c:pt>
                <c:pt idx="13">
                  <c:v>39.910797058000007</c:v>
                </c:pt>
                <c:pt idx="14">
                  <c:v>40.09322951099999</c:v>
                </c:pt>
                <c:pt idx="15">
                  <c:v>38.540741917999995</c:v>
                </c:pt>
                <c:pt idx="16">
                  <c:v>37.671722926000008</c:v>
                </c:pt>
                <c:pt idx="17">
                  <c:v>38.355209511000005</c:v>
                </c:pt>
                <c:pt idx="18">
                  <c:v>34.132322508999998</c:v>
                </c:pt>
                <c:pt idx="19">
                  <c:v>34.804778457999994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803144"/>
        <c:axId val="230803536"/>
      </c:lineChart>
      <c:catAx>
        <c:axId val="230803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30803536"/>
        <c:crosses val="autoZero"/>
        <c:auto val="1"/>
        <c:lblAlgn val="ctr"/>
        <c:lblOffset val="100"/>
        <c:noMultiLvlLbl val="0"/>
      </c:catAx>
      <c:valAx>
        <c:axId val="230803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Million Ton</a:t>
                </a:r>
              </a:p>
            </c:rich>
          </c:tx>
          <c:overlay val="0"/>
        </c:title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3080314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System CO2</a:t>
            </a:r>
            <a:r>
              <a:rPr lang="en-US" sz="1200" baseline="0"/>
              <a:t> Emissions (System Optimizer)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'Fig8.6,7,28 Tbl8.22,23- CO2'!$C$8</c:f>
              <c:strCache>
                <c:ptCount val="1"/>
                <c:pt idx="0">
                  <c:v>C01-R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CO2'!$D$8:$W$8</c:f>
              <c:numCache>
                <c:formatCode>#,##0.0_);[Red]\(#,##0.0\)</c:formatCode>
                <c:ptCount val="20"/>
                <c:pt idx="0">
                  <c:v>50.11813242600001</c:v>
                </c:pt>
                <c:pt idx="1">
                  <c:v>50.328577335000006</c:v>
                </c:pt>
                <c:pt idx="2">
                  <c:v>50.49899815700001</c:v>
                </c:pt>
                <c:pt idx="3">
                  <c:v>49.554962943</c:v>
                </c:pt>
                <c:pt idx="4">
                  <c:v>49.181018905999984</c:v>
                </c:pt>
                <c:pt idx="5">
                  <c:v>49.975781670000003</c:v>
                </c:pt>
                <c:pt idx="6">
                  <c:v>49.548488220999999</c:v>
                </c:pt>
                <c:pt idx="7">
                  <c:v>49.670781343000002</c:v>
                </c:pt>
                <c:pt idx="8">
                  <c:v>50.618285546999999</c:v>
                </c:pt>
                <c:pt idx="9">
                  <c:v>50.490843475999995</c:v>
                </c:pt>
                <c:pt idx="10">
                  <c:v>50.507953928000013</c:v>
                </c:pt>
                <c:pt idx="11">
                  <c:v>50.776921975000008</c:v>
                </c:pt>
                <c:pt idx="12">
                  <c:v>51.379532055000006</c:v>
                </c:pt>
                <c:pt idx="13">
                  <c:v>46.480798964999991</c:v>
                </c:pt>
                <c:pt idx="14">
                  <c:v>46.341564442000013</c:v>
                </c:pt>
                <c:pt idx="15">
                  <c:v>44.316503576000002</c:v>
                </c:pt>
                <c:pt idx="16">
                  <c:v>43.901035505999999</c:v>
                </c:pt>
                <c:pt idx="17">
                  <c:v>45.214773513000011</c:v>
                </c:pt>
                <c:pt idx="18">
                  <c:v>44.914524241999992</c:v>
                </c:pt>
                <c:pt idx="19">
                  <c:v>45.495579653999982</c:v>
                </c:pt>
              </c:numCache>
            </c:numRef>
          </c:val>
          <c:smooth val="0"/>
        </c:ser>
        <c:ser>
          <c:idx val="0"/>
          <c:order val="1"/>
          <c:tx>
            <c:v>C01-1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'Fig8.6,7,28 Tbl8.22,23- CO2'!$D$15:$W$15</c:f>
              <c:numCache>
                <c:formatCode>#,##0.0_);[Red]\(#,##0.0\)</c:formatCode>
                <c:ptCount val="20"/>
                <c:pt idx="0">
                  <c:v>49.980429024999999</c:v>
                </c:pt>
                <c:pt idx="1">
                  <c:v>50.238938968999996</c:v>
                </c:pt>
                <c:pt idx="2">
                  <c:v>50.623373709999996</c:v>
                </c:pt>
                <c:pt idx="3">
                  <c:v>49.637203525000004</c:v>
                </c:pt>
                <c:pt idx="4">
                  <c:v>49.421551083000004</c:v>
                </c:pt>
                <c:pt idx="5">
                  <c:v>48.826873649999989</c:v>
                </c:pt>
                <c:pt idx="6">
                  <c:v>49.577646928</c:v>
                </c:pt>
                <c:pt idx="7">
                  <c:v>46.970935687000001</c:v>
                </c:pt>
                <c:pt idx="8">
                  <c:v>47.262421548999981</c:v>
                </c:pt>
                <c:pt idx="9">
                  <c:v>45.08593363</c:v>
                </c:pt>
                <c:pt idx="10">
                  <c:v>43.062992032999993</c:v>
                </c:pt>
                <c:pt idx="11">
                  <c:v>43.764166005</c:v>
                </c:pt>
                <c:pt idx="12">
                  <c:v>43.846681843999995</c:v>
                </c:pt>
                <c:pt idx="13">
                  <c:v>42.329359167999996</c:v>
                </c:pt>
                <c:pt idx="14">
                  <c:v>42.510528951000005</c:v>
                </c:pt>
                <c:pt idx="15">
                  <c:v>41.020515079000006</c:v>
                </c:pt>
                <c:pt idx="16">
                  <c:v>40.228419238999997</c:v>
                </c:pt>
                <c:pt idx="17">
                  <c:v>40.584520376</c:v>
                </c:pt>
                <c:pt idx="18">
                  <c:v>36.207064412000001</c:v>
                </c:pt>
                <c:pt idx="19">
                  <c:v>36.272214808999991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'Fig8.6,7,28 Tbl8.22,23- CO2'!$C$23</c:f>
              <c:strCache>
                <c:ptCount val="1"/>
                <c:pt idx="0">
                  <c:v>C09-1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CO2'!$D$23:$W$23</c:f>
              <c:numCache>
                <c:formatCode>#,##0.0_);[Red]\(#,##0.0\)</c:formatCode>
                <c:ptCount val="20"/>
                <c:pt idx="0">
                  <c:v>49.973199971</c:v>
                </c:pt>
                <c:pt idx="1">
                  <c:v>50.224862956000003</c:v>
                </c:pt>
                <c:pt idx="2">
                  <c:v>50.600348717000003</c:v>
                </c:pt>
                <c:pt idx="3">
                  <c:v>49.611596050999999</c:v>
                </c:pt>
                <c:pt idx="4">
                  <c:v>49.522518451999986</c:v>
                </c:pt>
                <c:pt idx="5">
                  <c:v>49.200632959000011</c:v>
                </c:pt>
                <c:pt idx="6">
                  <c:v>49.461566379000004</c:v>
                </c:pt>
                <c:pt idx="7">
                  <c:v>47.308834053000012</c:v>
                </c:pt>
                <c:pt idx="8">
                  <c:v>47.970549183000003</c:v>
                </c:pt>
                <c:pt idx="9">
                  <c:v>45.437147241000005</c:v>
                </c:pt>
                <c:pt idx="10">
                  <c:v>43.229288767</c:v>
                </c:pt>
                <c:pt idx="11">
                  <c:v>43.978822178000001</c:v>
                </c:pt>
                <c:pt idx="12">
                  <c:v>43.916802895000011</c:v>
                </c:pt>
                <c:pt idx="13">
                  <c:v>41.487481045000003</c:v>
                </c:pt>
                <c:pt idx="14">
                  <c:v>41.716937287000015</c:v>
                </c:pt>
                <c:pt idx="15">
                  <c:v>40.84381938500001</c:v>
                </c:pt>
                <c:pt idx="16">
                  <c:v>40.196805409</c:v>
                </c:pt>
                <c:pt idx="17">
                  <c:v>39.961839568000009</c:v>
                </c:pt>
                <c:pt idx="18">
                  <c:v>35.120967684999997</c:v>
                </c:pt>
                <c:pt idx="19">
                  <c:v>35.54966478699999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804712"/>
        <c:axId val="231161848"/>
      </c:lineChart>
      <c:catAx>
        <c:axId val="230804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31161848"/>
        <c:crosses val="autoZero"/>
        <c:auto val="1"/>
        <c:lblAlgn val="ctr"/>
        <c:lblOffset val="100"/>
        <c:noMultiLvlLbl val="0"/>
      </c:catAx>
      <c:valAx>
        <c:axId val="231161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Million Ton</a:t>
                </a:r>
              </a:p>
            </c:rich>
          </c:tx>
          <c:overlay val="0"/>
        </c:title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3080471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System CO2</a:t>
            </a:r>
            <a:r>
              <a:rPr lang="en-US" sz="1200" baseline="0"/>
              <a:t> Emissions (System Optimizer)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'Fig8.6,7,28 Tbl8.22,23- CO2'!$C$8</c:f>
              <c:strCache>
                <c:ptCount val="1"/>
                <c:pt idx="0">
                  <c:v>C01-R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CO2'!$D$8:$W$8</c:f>
              <c:numCache>
                <c:formatCode>#,##0.0_);[Red]\(#,##0.0\)</c:formatCode>
                <c:ptCount val="20"/>
                <c:pt idx="0">
                  <c:v>50.11813242600001</c:v>
                </c:pt>
                <c:pt idx="1">
                  <c:v>50.328577335000006</c:v>
                </c:pt>
                <c:pt idx="2">
                  <c:v>50.49899815700001</c:v>
                </c:pt>
                <c:pt idx="3">
                  <c:v>49.554962943</c:v>
                </c:pt>
                <c:pt idx="4">
                  <c:v>49.181018905999984</c:v>
                </c:pt>
                <c:pt idx="5">
                  <c:v>49.975781670000003</c:v>
                </c:pt>
                <c:pt idx="6">
                  <c:v>49.548488220999999</c:v>
                </c:pt>
                <c:pt idx="7">
                  <c:v>49.670781343000002</c:v>
                </c:pt>
                <c:pt idx="8">
                  <c:v>50.618285546999999</c:v>
                </c:pt>
                <c:pt idx="9">
                  <c:v>50.490843475999995</c:v>
                </c:pt>
                <c:pt idx="10">
                  <c:v>50.507953928000013</c:v>
                </c:pt>
                <c:pt idx="11">
                  <c:v>50.776921975000008</c:v>
                </c:pt>
                <c:pt idx="12">
                  <c:v>51.379532055000006</c:v>
                </c:pt>
                <c:pt idx="13">
                  <c:v>46.480798964999991</c:v>
                </c:pt>
                <c:pt idx="14">
                  <c:v>46.341564442000013</c:v>
                </c:pt>
                <c:pt idx="15">
                  <c:v>44.316503576000002</c:v>
                </c:pt>
                <c:pt idx="16">
                  <c:v>43.901035505999999</c:v>
                </c:pt>
                <c:pt idx="17">
                  <c:v>45.214773513000011</c:v>
                </c:pt>
                <c:pt idx="18">
                  <c:v>44.914524241999992</c:v>
                </c:pt>
                <c:pt idx="19">
                  <c:v>45.495579653999982</c:v>
                </c:pt>
              </c:numCache>
            </c:numRef>
          </c:val>
          <c:smooth val="0"/>
        </c:ser>
        <c:ser>
          <c:idx val="0"/>
          <c:order val="1"/>
          <c:tx>
            <c:v>C01-1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'Fig8.6,7,28 Tbl8.22,23- CO2'!$D$15:$W$15</c:f>
              <c:numCache>
                <c:formatCode>#,##0.0_);[Red]\(#,##0.0\)</c:formatCode>
                <c:ptCount val="20"/>
                <c:pt idx="0">
                  <c:v>49.980429024999999</c:v>
                </c:pt>
                <c:pt idx="1">
                  <c:v>50.238938968999996</c:v>
                </c:pt>
                <c:pt idx="2">
                  <c:v>50.623373709999996</c:v>
                </c:pt>
                <c:pt idx="3">
                  <c:v>49.637203525000004</c:v>
                </c:pt>
                <c:pt idx="4">
                  <c:v>49.421551083000004</c:v>
                </c:pt>
                <c:pt idx="5">
                  <c:v>48.826873649999989</c:v>
                </c:pt>
                <c:pt idx="6">
                  <c:v>49.577646928</c:v>
                </c:pt>
                <c:pt idx="7">
                  <c:v>46.970935687000001</c:v>
                </c:pt>
                <c:pt idx="8">
                  <c:v>47.262421548999981</c:v>
                </c:pt>
                <c:pt idx="9">
                  <c:v>45.08593363</c:v>
                </c:pt>
                <c:pt idx="10">
                  <c:v>43.062992032999993</c:v>
                </c:pt>
                <c:pt idx="11">
                  <c:v>43.764166005</c:v>
                </c:pt>
                <c:pt idx="12">
                  <c:v>43.846681843999995</c:v>
                </c:pt>
                <c:pt idx="13">
                  <c:v>42.329359167999996</c:v>
                </c:pt>
                <c:pt idx="14">
                  <c:v>42.510528951000005</c:v>
                </c:pt>
                <c:pt idx="15">
                  <c:v>41.020515079000006</c:v>
                </c:pt>
                <c:pt idx="16">
                  <c:v>40.228419238999997</c:v>
                </c:pt>
                <c:pt idx="17">
                  <c:v>40.584520376</c:v>
                </c:pt>
                <c:pt idx="18">
                  <c:v>36.207064412000001</c:v>
                </c:pt>
                <c:pt idx="19">
                  <c:v>36.272214808999991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'Fig8.6,7,28 Tbl8.22,23- CO2'!$C$24</c:f>
              <c:strCache>
                <c:ptCount val="1"/>
                <c:pt idx="0">
                  <c:v>C11-1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CO2'!$D$24:$W$24</c:f>
              <c:numCache>
                <c:formatCode>#,##0.0_);[Red]\(#,##0.0\)</c:formatCode>
                <c:ptCount val="20"/>
                <c:pt idx="0">
                  <c:v>49.980437373999997</c:v>
                </c:pt>
                <c:pt idx="1">
                  <c:v>50.228144111000006</c:v>
                </c:pt>
                <c:pt idx="2">
                  <c:v>50.598187297000003</c:v>
                </c:pt>
                <c:pt idx="3">
                  <c:v>49.600800338000013</c:v>
                </c:pt>
                <c:pt idx="4">
                  <c:v>49.52812690599999</c:v>
                </c:pt>
                <c:pt idx="5">
                  <c:v>49.225095201000009</c:v>
                </c:pt>
                <c:pt idx="6">
                  <c:v>49.532517495000008</c:v>
                </c:pt>
                <c:pt idx="7">
                  <c:v>46.476980985999994</c:v>
                </c:pt>
                <c:pt idx="8">
                  <c:v>46.759661898999987</c:v>
                </c:pt>
                <c:pt idx="9">
                  <c:v>44.651228014000004</c:v>
                </c:pt>
                <c:pt idx="10">
                  <c:v>42.197795740000004</c:v>
                </c:pt>
                <c:pt idx="11">
                  <c:v>43.027368864000003</c:v>
                </c:pt>
                <c:pt idx="12">
                  <c:v>43.169367182999999</c:v>
                </c:pt>
                <c:pt idx="13">
                  <c:v>41.560422655999993</c:v>
                </c:pt>
                <c:pt idx="14">
                  <c:v>41.779883495000014</c:v>
                </c:pt>
                <c:pt idx="15">
                  <c:v>40.321562995000008</c:v>
                </c:pt>
                <c:pt idx="16">
                  <c:v>39.469584098000013</c:v>
                </c:pt>
                <c:pt idx="17">
                  <c:v>40.034086664999997</c:v>
                </c:pt>
                <c:pt idx="18">
                  <c:v>35.422449993999997</c:v>
                </c:pt>
                <c:pt idx="19">
                  <c:v>36.071414277000002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62632"/>
        <c:axId val="231163024"/>
      </c:lineChart>
      <c:catAx>
        <c:axId val="231162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31163024"/>
        <c:crosses val="autoZero"/>
        <c:auto val="1"/>
        <c:lblAlgn val="ctr"/>
        <c:lblOffset val="100"/>
        <c:noMultiLvlLbl val="0"/>
      </c:catAx>
      <c:valAx>
        <c:axId val="231163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Million Ton</a:t>
                </a:r>
              </a:p>
            </c:rich>
          </c:tx>
          <c:overlay val="0"/>
        </c:title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311626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959115336911542E-2"/>
          <c:y val="7.595519427085437E-2"/>
          <c:w val="0.91590257261496433"/>
          <c:h val="0.7393097695002662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 8.2 - RH2'!$C$118</c:f>
              <c:strCache>
                <c:ptCount val="1"/>
                <c:pt idx="0">
                  <c:v>DSM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8.2 - RH2'!$D$4:$W$4</c:f>
              <c:strCache>
                <c:ptCount val="18"/>
                <c:pt idx="0">
                  <c:v>C01-R</c:v>
                </c:pt>
                <c:pt idx="1">
                  <c:v>C01</c:v>
                </c:pt>
                <c:pt idx="2">
                  <c:v>C02</c:v>
                </c:pt>
                <c:pt idx="3">
                  <c:v>C03</c:v>
                </c:pt>
                <c:pt idx="4">
                  <c:v>C04</c:v>
                </c:pt>
                <c:pt idx="5">
                  <c:v>C05</c:v>
                </c:pt>
                <c:pt idx="6">
                  <c:v>C05a</c:v>
                </c:pt>
                <c:pt idx="7">
                  <c:v>C05a-3</c:v>
                </c:pt>
                <c:pt idx="8">
                  <c:v>C05-3</c:v>
                </c:pt>
                <c:pt idx="9">
                  <c:v>C05b-3</c:v>
                </c:pt>
                <c:pt idx="10">
                  <c:v>C06</c:v>
                </c:pt>
                <c:pt idx="11">
                  <c:v>C07</c:v>
                </c:pt>
                <c:pt idx="12">
                  <c:v>C09</c:v>
                </c:pt>
                <c:pt idx="13">
                  <c:v>C11</c:v>
                </c:pt>
                <c:pt idx="14">
                  <c:v>C12</c:v>
                </c:pt>
                <c:pt idx="15">
                  <c:v>C13</c:v>
                </c:pt>
                <c:pt idx="16">
                  <c:v>C14</c:v>
                </c:pt>
                <c:pt idx="17">
                  <c:v>C14a</c:v>
                </c:pt>
              </c:strCache>
            </c:strRef>
          </c:cat>
          <c:val>
            <c:numRef>
              <c:f>'Fig 8.2 - RH2'!$D$118:$W$118</c:f>
              <c:numCache>
                <c:formatCode>#,##0.0_);\(#,##0.0\)</c:formatCode>
                <c:ptCount val="18"/>
                <c:pt idx="0">
                  <c:v>2.8468799999999996</c:v>
                </c:pt>
                <c:pt idx="1">
                  <c:v>2.8586600000000004</c:v>
                </c:pt>
                <c:pt idx="2">
                  <c:v>2.7318100000000003</c:v>
                </c:pt>
                <c:pt idx="3">
                  <c:v>3.9116400000000007</c:v>
                </c:pt>
                <c:pt idx="4">
                  <c:v>3.9142900000000003</c:v>
                </c:pt>
                <c:pt idx="5">
                  <c:v>2.7583600000000006</c:v>
                </c:pt>
                <c:pt idx="6">
                  <c:v>2.7772399999999999</c:v>
                </c:pt>
                <c:pt idx="7">
                  <c:v>2.8102000000000005</c:v>
                </c:pt>
                <c:pt idx="8">
                  <c:v>2.7345799999999993</c:v>
                </c:pt>
                <c:pt idx="9">
                  <c:v>2.7288999999999994</c:v>
                </c:pt>
                <c:pt idx="10">
                  <c:v>3.9190300000000007</c:v>
                </c:pt>
                <c:pt idx="11">
                  <c:v>3.9141400000000006</c:v>
                </c:pt>
                <c:pt idx="12">
                  <c:v>2.9271599999999998</c:v>
                </c:pt>
                <c:pt idx="13">
                  <c:v>2.75481</c:v>
                </c:pt>
                <c:pt idx="14">
                  <c:v>2.79914</c:v>
                </c:pt>
                <c:pt idx="15">
                  <c:v>2.8008599999999997</c:v>
                </c:pt>
                <c:pt idx="16">
                  <c:v>3.1636600000000006</c:v>
                </c:pt>
                <c:pt idx="17">
                  <c:v>3.1726900000000002</c:v>
                </c:pt>
              </c:numCache>
            </c:numRef>
          </c:val>
        </c:ser>
        <c:ser>
          <c:idx val="3"/>
          <c:order val="1"/>
          <c:tx>
            <c:strRef>
              <c:f>'Fig 8.2 - RH2'!$C$119</c:f>
              <c:strCache>
                <c:ptCount val="1"/>
                <c:pt idx="0">
                  <c:v>FOTs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8.2 - RH2'!$D$4:$W$4</c:f>
              <c:strCache>
                <c:ptCount val="18"/>
                <c:pt idx="0">
                  <c:v>C01-R</c:v>
                </c:pt>
                <c:pt idx="1">
                  <c:v>C01</c:v>
                </c:pt>
                <c:pt idx="2">
                  <c:v>C02</c:v>
                </c:pt>
                <c:pt idx="3">
                  <c:v>C03</c:v>
                </c:pt>
                <c:pt idx="4">
                  <c:v>C04</c:v>
                </c:pt>
                <c:pt idx="5">
                  <c:v>C05</c:v>
                </c:pt>
                <c:pt idx="6">
                  <c:v>C05a</c:v>
                </c:pt>
                <c:pt idx="7">
                  <c:v>C05a-3</c:v>
                </c:pt>
                <c:pt idx="8">
                  <c:v>C05-3</c:v>
                </c:pt>
                <c:pt idx="9">
                  <c:v>C05b-3</c:v>
                </c:pt>
                <c:pt idx="10">
                  <c:v>C06</c:v>
                </c:pt>
                <c:pt idx="11">
                  <c:v>C07</c:v>
                </c:pt>
                <c:pt idx="12">
                  <c:v>C09</c:v>
                </c:pt>
                <c:pt idx="13">
                  <c:v>C11</c:v>
                </c:pt>
                <c:pt idx="14">
                  <c:v>C12</c:v>
                </c:pt>
                <c:pt idx="15">
                  <c:v>C13</c:v>
                </c:pt>
                <c:pt idx="16">
                  <c:v>C14</c:v>
                </c:pt>
                <c:pt idx="17">
                  <c:v>C14a</c:v>
                </c:pt>
              </c:strCache>
            </c:strRef>
          </c:cat>
          <c:val>
            <c:numRef>
              <c:f>'Fig 8.2 - RH2'!$D$119:$W$119</c:f>
              <c:numCache>
                <c:formatCode>#,##0.0_);\(#,##0.0\)</c:formatCode>
                <c:ptCount val="18"/>
                <c:pt idx="0">
                  <c:v>1.0130631999999999</c:v>
                </c:pt>
                <c:pt idx="1">
                  <c:v>1.1749512</c:v>
                </c:pt>
                <c:pt idx="2">
                  <c:v>1.02382785</c:v>
                </c:pt>
                <c:pt idx="3">
                  <c:v>0.98773540000000004</c:v>
                </c:pt>
                <c:pt idx="4">
                  <c:v>0.80128355000000007</c:v>
                </c:pt>
                <c:pt idx="5">
                  <c:v>1.1733042500000002</c:v>
                </c:pt>
                <c:pt idx="6">
                  <c:v>1.19264795</c:v>
                </c:pt>
                <c:pt idx="7">
                  <c:v>1.05887975</c:v>
                </c:pt>
                <c:pt idx="8">
                  <c:v>1.0262829</c:v>
                </c:pt>
                <c:pt idx="9">
                  <c:v>1.0283573500000001</c:v>
                </c:pt>
                <c:pt idx="10">
                  <c:v>1.0856327000000001</c:v>
                </c:pt>
                <c:pt idx="11">
                  <c:v>0.95679154999999994</c:v>
                </c:pt>
                <c:pt idx="12">
                  <c:v>0.90823429999999994</c:v>
                </c:pt>
                <c:pt idx="13">
                  <c:v>1.15666325</c:v>
                </c:pt>
                <c:pt idx="14">
                  <c:v>1.2080225500000001</c:v>
                </c:pt>
                <c:pt idx="15">
                  <c:v>1.1695462499999998</c:v>
                </c:pt>
                <c:pt idx="16">
                  <c:v>1.0018179500000002</c:v>
                </c:pt>
                <c:pt idx="17">
                  <c:v>1.0456809</c:v>
                </c:pt>
              </c:numCache>
            </c:numRef>
          </c:val>
        </c:ser>
        <c:ser>
          <c:idx val="0"/>
          <c:order val="2"/>
          <c:tx>
            <c:strRef>
              <c:f>'Fig 8.2 - RH2'!$C$116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8.2 - RH2'!$D$4:$W$4</c:f>
              <c:strCache>
                <c:ptCount val="18"/>
                <c:pt idx="0">
                  <c:v>C01-R</c:v>
                </c:pt>
                <c:pt idx="1">
                  <c:v>C01</c:v>
                </c:pt>
                <c:pt idx="2">
                  <c:v>C02</c:v>
                </c:pt>
                <c:pt idx="3">
                  <c:v>C03</c:v>
                </c:pt>
                <c:pt idx="4">
                  <c:v>C04</c:v>
                </c:pt>
                <c:pt idx="5">
                  <c:v>C05</c:v>
                </c:pt>
                <c:pt idx="6">
                  <c:v>C05a</c:v>
                </c:pt>
                <c:pt idx="7">
                  <c:v>C05a-3</c:v>
                </c:pt>
                <c:pt idx="8">
                  <c:v>C05-3</c:v>
                </c:pt>
                <c:pt idx="9">
                  <c:v>C05b-3</c:v>
                </c:pt>
                <c:pt idx="10">
                  <c:v>C06</c:v>
                </c:pt>
                <c:pt idx="11">
                  <c:v>C07</c:v>
                </c:pt>
                <c:pt idx="12">
                  <c:v>C09</c:v>
                </c:pt>
                <c:pt idx="13">
                  <c:v>C11</c:v>
                </c:pt>
                <c:pt idx="14">
                  <c:v>C12</c:v>
                </c:pt>
                <c:pt idx="15">
                  <c:v>C13</c:v>
                </c:pt>
                <c:pt idx="16">
                  <c:v>C14</c:v>
                </c:pt>
                <c:pt idx="17">
                  <c:v>C14a</c:v>
                </c:pt>
              </c:strCache>
            </c:strRef>
          </c:cat>
          <c:val>
            <c:numRef>
              <c:f>'Fig 8.2 - RH2'!$D$116:$W$116</c:f>
              <c:numCache>
                <c:formatCode>#,##0.0_);\(#,##0.0\)</c:formatCode>
                <c:ptCount val="18"/>
                <c:pt idx="0">
                  <c:v>1.7721830000000001</c:v>
                </c:pt>
                <c:pt idx="1">
                  <c:v>4.1849870000000005</c:v>
                </c:pt>
                <c:pt idx="2">
                  <c:v>3.9977830000000001</c:v>
                </c:pt>
                <c:pt idx="3">
                  <c:v>3.4641829999999998</c:v>
                </c:pt>
                <c:pt idx="4">
                  <c:v>3.4641829999999998</c:v>
                </c:pt>
                <c:pt idx="5">
                  <c:v>3.9977830000000001</c:v>
                </c:pt>
                <c:pt idx="6">
                  <c:v>3.9977830000000001</c:v>
                </c:pt>
                <c:pt idx="7">
                  <c:v>2.2174</c:v>
                </c:pt>
                <c:pt idx="8">
                  <c:v>2.2174</c:v>
                </c:pt>
                <c:pt idx="9">
                  <c:v>2.2174</c:v>
                </c:pt>
                <c:pt idx="10">
                  <c:v>3.4641829999999998</c:v>
                </c:pt>
                <c:pt idx="11">
                  <c:v>3.4641829999999998</c:v>
                </c:pt>
                <c:pt idx="12">
                  <c:v>4.099183</c:v>
                </c:pt>
                <c:pt idx="13">
                  <c:v>3.9977830000000001</c:v>
                </c:pt>
                <c:pt idx="14">
                  <c:v>4.0825869999999993</c:v>
                </c:pt>
                <c:pt idx="15">
                  <c:v>4.0825869999999993</c:v>
                </c:pt>
                <c:pt idx="16">
                  <c:v>2.0661849999999999</c:v>
                </c:pt>
                <c:pt idx="17">
                  <c:v>3.2071869999999998</c:v>
                </c:pt>
              </c:numCache>
            </c:numRef>
          </c:val>
        </c:ser>
        <c:ser>
          <c:idx val="1"/>
          <c:order val="3"/>
          <c:tx>
            <c:strRef>
              <c:f>'Fig 8.2 - RH2'!$C$117</c:f>
              <c:strCache>
                <c:ptCount val="1"/>
                <c:pt idx="0">
                  <c:v>Renewable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8.2 - RH2'!$D$4:$W$4</c:f>
              <c:strCache>
                <c:ptCount val="18"/>
                <c:pt idx="0">
                  <c:v>C01-R</c:v>
                </c:pt>
                <c:pt idx="1">
                  <c:v>C01</c:v>
                </c:pt>
                <c:pt idx="2">
                  <c:v>C02</c:v>
                </c:pt>
                <c:pt idx="3">
                  <c:v>C03</c:v>
                </c:pt>
                <c:pt idx="4">
                  <c:v>C04</c:v>
                </c:pt>
                <c:pt idx="5">
                  <c:v>C05</c:v>
                </c:pt>
                <c:pt idx="6">
                  <c:v>C05a</c:v>
                </c:pt>
                <c:pt idx="7">
                  <c:v>C05a-3</c:v>
                </c:pt>
                <c:pt idx="8">
                  <c:v>C05-3</c:v>
                </c:pt>
                <c:pt idx="9">
                  <c:v>C05b-3</c:v>
                </c:pt>
                <c:pt idx="10">
                  <c:v>C06</c:v>
                </c:pt>
                <c:pt idx="11">
                  <c:v>C07</c:v>
                </c:pt>
                <c:pt idx="12">
                  <c:v>C09</c:v>
                </c:pt>
                <c:pt idx="13">
                  <c:v>C11</c:v>
                </c:pt>
                <c:pt idx="14">
                  <c:v>C12</c:v>
                </c:pt>
                <c:pt idx="15">
                  <c:v>C13</c:v>
                </c:pt>
                <c:pt idx="16">
                  <c:v>C14</c:v>
                </c:pt>
                <c:pt idx="17">
                  <c:v>C14a</c:v>
                </c:pt>
              </c:strCache>
            </c:strRef>
          </c:cat>
          <c:val>
            <c:numRef>
              <c:f>'Fig 8.2 - RH2'!$D$117:$W$117</c:f>
              <c:numCache>
                <c:formatCode>#,##0.0_);\(#,##0.0\)</c:formatCode>
                <c:ptCount val="18"/>
                <c:pt idx="0">
                  <c:v>0.26300000000000001</c:v>
                </c:pt>
                <c:pt idx="1">
                  <c:v>0.24</c:v>
                </c:pt>
                <c:pt idx="2">
                  <c:v>0.88600000000000001</c:v>
                </c:pt>
                <c:pt idx="3">
                  <c:v>0.65600000000000003</c:v>
                </c:pt>
                <c:pt idx="4">
                  <c:v>2.161</c:v>
                </c:pt>
                <c:pt idx="5">
                  <c:v>0.221</c:v>
                </c:pt>
                <c:pt idx="6">
                  <c:v>7.0849999999999996E-2</c:v>
                </c:pt>
                <c:pt idx="7">
                  <c:v>0.76353700000000002</c:v>
                </c:pt>
                <c:pt idx="8">
                  <c:v>1.0389999999999999</c:v>
                </c:pt>
                <c:pt idx="9">
                  <c:v>1.226</c:v>
                </c:pt>
                <c:pt idx="10">
                  <c:v>0.17499999999999999</c:v>
                </c:pt>
                <c:pt idx="11">
                  <c:v>0.76700000000000002</c:v>
                </c:pt>
                <c:pt idx="12">
                  <c:v>0.72688199999999992</c:v>
                </c:pt>
                <c:pt idx="13">
                  <c:v>0.187</c:v>
                </c:pt>
                <c:pt idx="14">
                  <c:v>0.182</c:v>
                </c:pt>
                <c:pt idx="15">
                  <c:v>0.182</c:v>
                </c:pt>
                <c:pt idx="16">
                  <c:v>2.998675</c:v>
                </c:pt>
                <c:pt idx="17">
                  <c:v>0.92986099999999994</c:v>
                </c:pt>
              </c:numCache>
            </c:numRef>
          </c:val>
        </c:ser>
        <c:ser>
          <c:idx val="7"/>
          <c:order val="4"/>
          <c:tx>
            <c:strRef>
              <c:f>'Fig 8.2 - RH2'!$C$123</c:f>
              <c:strCache>
                <c:ptCount val="1"/>
                <c:pt idx="0">
                  <c:v>Gas Conversion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'Fig 8.2 - RH2'!$D$4:$W$4</c:f>
              <c:strCache>
                <c:ptCount val="18"/>
                <c:pt idx="0">
                  <c:v>C01-R</c:v>
                </c:pt>
                <c:pt idx="1">
                  <c:v>C01</c:v>
                </c:pt>
                <c:pt idx="2">
                  <c:v>C02</c:v>
                </c:pt>
                <c:pt idx="3">
                  <c:v>C03</c:v>
                </c:pt>
                <c:pt idx="4">
                  <c:v>C04</c:v>
                </c:pt>
                <c:pt idx="5">
                  <c:v>C05</c:v>
                </c:pt>
                <c:pt idx="6">
                  <c:v>C05a</c:v>
                </c:pt>
                <c:pt idx="7">
                  <c:v>C05a-3</c:v>
                </c:pt>
                <c:pt idx="8">
                  <c:v>C05-3</c:v>
                </c:pt>
                <c:pt idx="9">
                  <c:v>C05b-3</c:v>
                </c:pt>
                <c:pt idx="10">
                  <c:v>C06</c:v>
                </c:pt>
                <c:pt idx="11">
                  <c:v>C07</c:v>
                </c:pt>
                <c:pt idx="12">
                  <c:v>C09</c:v>
                </c:pt>
                <c:pt idx="13">
                  <c:v>C11</c:v>
                </c:pt>
                <c:pt idx="14">
                  <c:v>C12</c:v>
                </c:pt>
                <c:pt idx="15">
                  <c:v>C13</c:v>
                </c:pt>
                <c:pt idx="16">
                  <c:v>C14</c:v>
                </c:pt>
                <c:pt idx="17">
                  <c:v>C14a</c:v>
                </c:pt>
              </c:strCache>
            </c:strRef>
          </c:cat>
          <c:val>
            <c:numRef>
              <c:f>'Fig 8.2 - RH2'!$D$123:$W$123</c:f>
              <c:numCache>
                <c:formatCode>#,##0.0_);\(#,##0.0\)</c:formatCode>
                <c:ptCount val="18"/>
                <c:pt idx="0">
                  <c:v>0</c:v>
                </c:pt>
                <c:pt idx="1">
                  <c:v>0.38700000000000001</c:v>
                </c:pt>
                <c:pt idx="2">
                  <c:v>0.38700000000000001</c:v>
                </c:pt>
                <c:pt idx="3">
                  <c:v>0.38700000000000001</c:v>
                </c:pt>
                <c:pt idx="4">
                  <c:v>0.38700000000000001</c:v>
                </c:pt>
                <c:pt idx="5">
                  <c:v>0.38700000000000001</c:v>
                </c:pt>
                <c:pt idx="6">
                  <c:v>0.38700000000000001</c:v>
                </c:pt>
                <c:pt idx="7">
                  <c:v>0.38700000000000001</c:v>
                </c:pt>
                <c:pt idx="8">
                  <c:v>0.38700000000000001</c:v>
                </c:pt>
                <c:pt idx="9">
                  <c:v>0.38700000000000001</c:v>
                </c:pt>
                <c:pt idx="10">
                  <c:v>0.38700000000000001</c:v>
                </c:pt>
                <c:pt idx="11">
                  <c:v>0.38700000000000001</c:v>
                </c:pt>
                <c:pt idx="12">
                  <c:v>0.38700000000000001</c:v>
                </c:pt>
                <c:pt idx="13">
                  <c:v>0.38700000000000001</c:v>
                </c:pt>
                <c:pt idx="14">
                  <c:v>0.38700000000000001</c:v>
                </c:pt>
                <c:pt idx="15">
                  <c:v>0.38700000000000001</c:v>
                </c:pt>
                <c:pt idx="16">
                  <c:v>0.38700000000000001</c:v>
                </c:pt>
                <c:pt idx="17">
                  <c:v>0.38700000000000001</c:v>
                </c:pt>
              </c:numCache>
            </c:numRef>
          </c:val>
        </c:ser>
        <c:ser>
          <c:idx val="4"/>
          <c:order val="5"/>
          <c:tx>
            <c:strRef>
              <c:f>'Fig 8.2 - RH2'!$C$120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8.2 - RH2'!$D$4:$W$4</c:f>
              <c:strCache>
                <c:ptCount val="18"/>
                <c:pt idx="0">
                  <c:v>C01-R</c:v>
                </c:pt>
                <c:pt idx="1">
                  <c:v>C01</c:v>
                </c:pt>
                <c:pt idx="2">
                  <c:v>C02</c:v>
                </c:pt>
                <c:pt idx="3">
                  <c:v>C03</c:v>
                </c:pt>
                <c:pt idx="4">
                  <c:v>C04</c:v>
                </c:pt>
                <c:pt idx="5">
                  <c:v>C05</c:v>
                </c:pt>
                <c:pt idx="6">
                  <c:v>C05a</c:v>
                </c:pt>
                <c:pt idx="7">
                  <c:v>C05a-3</c:v>
                </c:pt>
                <c:pt idx="8">
                  <c:v>C05-3</c:v>
                </c:pt>
                <c:pt idx="9">
                  <c:v>C05b-3</c:v>
                </c:pt>
                <c:pt idx="10">
                  <c:v>C06</c:v>
                </c:pt>
                <c:pt idx="11">
                  <c:v>C07</c:v>
                </c:pt>
                <c:pt idx="12">
                  <c:v>C09</c:v>
                </c:pt>
                <c:pt idx="13">
                  <c:v>C11</c:v>
                </c:pt>
                <c:pt idx="14">
                  <c:v>C12</c:v>
                </c:pt>
                <c:pt idx="15">
                  <c:v>C13</c:v>
                </c:pt>
                <c:pt idx="16">
                  <c:v>C14</c:v>
                </c:pt>
                <c:pt idx="17">
                  <c:v>C14a</c:v>
                </c:pt>
              </c:strCache>
            </c:strRef>
          </c:cat>
          <c:val>
            <c:numRef>
              <c:f>'Fig 8.2 - RH2'!$D$120:$W$120</c:f>
              <c:numCache>
                <c:formatCode>#,##0.0_);\(#,##0.0\)</c:formatCode>
                <c:ptCount val="18"/>
                <c:pt idx="0">
                  <c:v>0</c:v>
                </c:pt>
                <c:pt idx="1">
                  <c:v>2E-3</c:v>
                </c:pt>
                <c:pt idx="2">
                  <c:v>0</c:v>
                </c:pt>
                <c:pt idx="3">
                  <c:v>4.0000000000000001E-3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2.0735999999999999</c:v>
                </c:pt>
                <c:pt idx="17">
                  <c:v>2.0735999999999999</c:v>
                </c:pt>
              </c:numCache>
            </c:numRef>
          </c:val>
        </c:ser>
        <c:ser>
          <c:idx val="5"/>
          <c:order val="6"/>
          <c:tx>
            <c:strRef>
              <c:f>'Fig 8.2 - RH2'!$C$121</c:f>
              <c:strCache>
                <c:ptCount val="1"/>
                <c:pt idx="0">
                  <c:v>Early Retirement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8.2 - RH2'!$D$4:$W$4</c:f>
              <c:strCache>
                <c:ptCount val="18"/>
                <c:pt idx="0">
                  <c:v>C01-R</c:v>
                </c:pt>
                <c:pt idx="1">
                  <c:v>C01</c:v>
                </c:pt>
                <c:pt idx="2">
                  <c:v>C02</c:v>
                </c:pt>
                <c:pt idx="3">
                  <c:v>C03</c:v>
                </c:pt>
                <c:pt idx="4">
                  <c:v>C04</c:v>
                </c:pt>
                <c:pt idx="5">
                  <c:v>C05</c:v>
                </c:pt>
                <c:pt idx="6">
                  <c:v>C05a</c:v>
                </c:pt>
                <c:pt idx="7">
                  <c:v>C05a-3</c:v>
                </c:pt>
                <c:pt idx="8">
                  <c:v>C05-3</c:v>
                </c:pt>
                <c:pt idx="9">
                  <c:v>C05b-3</c:v>
                </c:pt>
                <c:pt idx="10">
                  <c:v>C06</c:v>
                </c:pt>
                <c:pt idx="11">
                  <c:v>C07</c:v>
                </c:pt>
                <c:pt idx="12">
                  <c:v>C09</c:v>
                </c:pt>
                <c:pt idx="13">
                  <c:v>C11</c:v>
                </c:pt>
                <c:pt idx="14">
                  <c:v>C12</c:v>
                </c:pt>
                <c:pt idx="15">
                  <c:v>C13</c:v>
                </c:pt>
                <c:pt idx="16">
                  <c:v>C14</c:v>
                </c:pt>
                <c:pt idx="17">
                  <c:v>C14a</c:v>
                </c:pt>
              </c:strCache>
            </c:strRef>
          </c:cat>
          <c:val>
            <c:numRef>
              <c:f>'Fig 8.2 - RH2'!$D$121:$W$121</c:f>
              <c:numCache>
                <c:formatCode>#,##0.0_);\(#,##0.0\)</c:formatCode>
                <c:ptCount val="18"/>
                <c:pt idx="0">
                  <c:v>-0.502</c:v>
                </c:pt>
                <c:pt idx="1">
                  <c:v>-3.26</c:v>
                </c:pt>
                <c:pt idx="2">
                  <c:v>-3.26</c:v>
                </c:pt>
                <c:pt idx="3">
                  <c:v>-3.26</c:v>
                </c:pt>
                <c:pt idx="4">
                  <c:v>-3.26</c:v>
                </c:pt>
                <c:pt idx="5">
                  <c:v>-3.26</c:v>
                </c:pt>
                <c:pt idx="6">
                  <c:v>-3.26</c:v>
                </c:pt>
                <c:pt idx="7">
                  <c:v>-1.6080000000000001</c:v>
                </c:pt>
                <c:pt idx="8">
                  <c:v>-1.6080000000000001</c:v>
                </c:pt>
                <c:pt idx="9">
                  <c:v>-1.6080000000000001</c:v>
                </c:pt>
                <c:pt idx="10">
                  <c:v>-3.26</c:v>
                </c:pt>
                <c:pt idx="11">
                  <c:v>-3.26</c:v>
                </c:pt>
                <c:pt idx="12">
                  <c:v>-3.26</c:v>
                </c:pt>
                <c:pt idx="13">
                  <c:v>-3.26</c:v>
                </c:pt>
                <c:pt idx="14">
                  <c:v>-3.26</c:v>
                </c:pt>
                <c:pt idx="15">
                  <c:v>-3.26</c:v>
                </c:pt>
                <c:pt idx="16">
                  <c:v>-3.26</c:v>
                </c:pt>
                <c:pt idx="17">
                  <c:v>-4.1451000000000002</c:v>
                </c:pt>
              </c:numCache>
            </c:numRef>
          </c:val>
        </c:ser>
        <c:ser>
          <c:idx val="6"/>
          <c:order val="7"/>
          <c:tx>
            <c:strRef>
              <c:f>'Fig 8.2 - RH2'!$C$122</c:f>
              <c:strCache>
                <c:ptCount val="1"/>
                <c:pt idx="0">
                  <c:v>End of Life Retirement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8.2 - RH2'!$D$4:$W$4</c:f>
              <c:strCache>
                <c:ptCount val="18"/>
                <c:pt idx="0">
                  <c:v>C01-R</c:v>
                </c:pt>
                <c:pt idx="1">
                  <c:v>C01</c:v>
                </c:pt>
                <c:pt idx="2">
                  <c:v>C02</c:v>
                </c:pt>
                <c:pt idx="3">
                  <c:v>C03</c:v>
                </c:pt>
                <c:pt idx="4">
                  <c:v>C04</c:v>
                </c:pt>
                <c:pt idx="5">
                  <c:v>C05</c:v>
                </c:pt>
                <c:pt idx="6">
                  <c:v>C05a</c:v>
                </c:pt>
                <c:pt idx="7">
                  <c:v>C05a-3</c:v>
                </c:pt>
                <c:pt idx="8">
                  <c:v>C05-3</c:v>
                </c:pt>
                <c:pt idx="9">
                  <c:v>C05b-3</c:v>
                </c:pt>
                <c:pt idx="10">
                  <c:v>C06</c:v>
                </c:pt>
                <c:pt idx="11">
                  <c:v>C07</c:v>
                </c:pt>
                <c:pt idx="12">
                  <c:v>C09</c:v>
                </c:pt>
                <c:pt idx="13">
                  <c:v>C11</c:v>
                </c:pt>
                <c:pt idx="14">
                  <c:v>C12</c:v>
                </c:pt>
                <c:pt idx="15">
                  <c:v>C13</c:v>
                </c:pt>
                <c:pt idx="16">
                  <c:v>C14</c:v>
                </c:pt>
                <c:pt idx="17">
                  <c:v>C14a</c:v>
                </c:pt>
              </c:strCache>
            </c:strRef>
          </c:cat>
          <c:val>
            <c:numRef>
              <c:f>'Fig 8.2 - RH2'!$D$122:$W$122</c:f>
              <c:numCache>
                <c:formatCode>#,##0.0_);\(#,##0.0\)</c:formatCode>
                <c:ptCount val="18"/>
                <c:pt idx="0">
                  <c:v>-1.5517400000000001</c:v>
                </c:pt>
                <c:pt idx="1">
                  <c:v>-1.3417399999999997</c:v>
                </c:pt>
                <c:pt idx="2">
                  <c:v>-1.3417399999999997</c:v>
                </c:pt>
                <c:pt idx="3">
                  <c:v>-1.3417399999999997</c:v>
                </c:pt>
                <c:pt idx="4">
                  <c:v>-1.3417399999999997</c:v>
                </c:pt>
                <c:pt idx="5">
                  <c:v>-1.3417399999999997</c:v>
                </c:pt>
                <c:pt idx="6">
                  <c:v>-1.3417399999999997</c:v>
                </c:pt>
                <c:pt idx="7">
                  <c:v>-1.5537399999999999</c:v>
                </c:pt>
                <c:pt idx="8">
                  <c:v>-1.5537399999999999</c:v>
                </c:pt>
                <c:pt idx="9">
                  <c:v>-1.5537399999999999</c:v>
                </c:pt>
                <c:pt idx="10">
                  <c:v>-1.3417399999999997</c:v>
                </c:pt>
                <c:pt idx="11">
                  <c:v>-1.3417399999999997</c:v>
                </c:pt>
                <c:pt idx="12">
                  <c:v>-1.3417399999999997</c:v>
                </c:pt>
                <c:pt idx="13">
                  <c:v>-1.3417399999999997</c:v>
                </c:pt>
                <c:pt idx="14">
                  <c:v>-1.3417399999999997</c:v>
                </c:pt>
                <c:pt idx="15">
                  <c:v>-1.3417399999999997</c:v>
                </c:pt>
                <c:pt idx="16">
                  <c:v>-1.3417399999999997</c:v>
                </c:pt>
                <c:pt idx="17">
                  <c:v>-1.3417399999999997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07120512"/>
        <c:axId val="229551072"/>
      </c:barChart>
      <c:catAx>
        <c:axId val="207120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9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229551072"/>
        <c:crosses val="autoZero"/>
        <c:auto val="1"/>
        <c:lblAlgn val="ctr"/>
        <c:lblOffset val="100"/>
        <c:noMultiLvlLbl val="0"/>
      </c:catAx>
      <c:valAx>
        <c:axId val="2295510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Capacity (GW)</a:t>
                </a:r>
              </a:p>
            </c:rich>
          </c:tx>
          <c:layout>
            <c:manualLayout>
              <c:xMode val="edge"/>
              <c:yMode val="edge"/>
              <c:x val="2.0072010229490542E-3"/>
              <c:y val="0.26689340915718868"/>
            </c:manualLayout>
          </c:layout>
          <c:overlay val="0"/>
        </c:title>
        <c:numFmt formatCode="#,##0_);\(#,##0\)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2071205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8619074224872947E-2"/>
          <c:y val="0.88949500705582496"/>
          <c:w val="0.89138093126463713"/>
          <c:h val="9.7967590983489575E-2"/>
        </c:manualLayout>
      </c:layout>
      <c:overlay val="0"/>
      <c:txPr>
        <a:bodyPr/>
        <a:lstStyle/>
        <a:p>
          <a:pPr>
            <a:defRPr sz="11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System CO2</a:t>
            </a:r>
            <a:r>
              <a:rPr lang="en-US" sz="1200" baseline="0"/>
              <a:t> Emissions (System Optimizer)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'Fig8.6,7,28 Tbl8.22,23- CO2'!$C$8</c:f>
              <c:strCache>
                <c:ptCount val="1"/>
                <c:pt idx="0">
                  <c:v>C01-R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CO2'!$D$8:$W$8</c:f>
              <c:numCache>
                <c:formatCode>#,##0.0_);[Red]\(#,##0.0\)</c:formatCode>
                <c:ptCount val="20"/>
                <c:pt idx="0">
                  <c:v>50.11813242600001</c:v>
                </c:pt>
                <c:pt idx="1">
                  <c:v>50.328577335000006</c:v>
                </c:pt>
                <c:pt idx="2">
                  <c:v>50.49899815700001</c:v>
                </c:pt>
                <c:pt idx="3">
                  <c:v>49.554962943</c:v>
                </c:pt>
                <c:pt idx="4">
                  <c:v>49.181018905999984</c:v>
                </c:pt>
                <c:pt idx="5">
                  <c:v>49.975781670000003</c:v>
                </c:pt>
                <c:pt idx="6">
                  <c:v>49.548488220999999</c:v>
                </c:pt>
                <c:pt idx="7">
                  <c:v>49.670781343000002</c:v>
                </c:pt>
                <c:pt idx="8">
                  <c:v>50.618285546999999</c:v>
                </c:pt>
                <c:pt idx="9">
                  <c:v>50.490843475999995</c:v>
                </c:pt>
                <c:pt idx="10">
                  <c:v>50.507953928000013</c:v>
                </c:pt>
                <c:pt idx="11">
                  <c:v>50.776921975000008</c:v>
                </c:pt>
                <c:pt idx="12">
                  <c:v>51.379532055000006</c:v>
                </c:pt>
                <c:pt idx="13">
                  <c:v>46.480798964999991</c:v>
                </c:pt>
                <c:pt idx="14">
                  <c:v>46.341564442000013</c:v>
                </c:pt>
                <c:pt idx="15">
                  <c:v>44.316503576000002</c:v>
                </c:pt>
                <c:pt idx="16">
                  <c:v>43.901035505999999</c:v>
                </c:pt>
                <c:pt idx="17">
                  <c:v>45.214773513000011</c:v>
                </c:pt>
                <c:pt idx="18">
                  <c:v>44.914524241999992</c:v>
                </c:pt>
                <c:pt idx="19">
                  <c:v>45.495579653999982</c:v>
                </c:pt>
              </c:numCache>
            </c:numRef>
          </c:val>
          <c:smooth val="0"/>
        </c:ser>
        <c:ser>
          <c:idx val="2"/>
          <c:order val="1"/>
          <c:tx>
            <c:v>C01-1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'Fig8.6,7,28 Tbl8.22,23- CO2'!$D$15:$W$15</c:f>
              <c:numCache>
                <c:formatCode>#,##0.0_);[Red]\(#,##0.0\)</c:formatCode>
                <c:ptCount val="20"/>
                <c:pt idx="0">
                  <c:v>49.980429024999999</c:v>
                </c:pt>
                <c:pt idx="1">
                  <c:v>50.238938968999996</c:v>
                </c:pt>
                <c:pt idx="2">
                  <c:v>50.623373709999996</c:v>
                </c:pt>
                <c:pt idx="3">
                  <c:v>49.637203525000004</c:v>
                </c:pt>
                <c:pt idx="4">
                  <c:v>49.421551083000004</c:v>
                </c:pt>
                <c:pt idx="5">
                  <c:v>48.826873649999989</c:v>
                </c:pt>
                <c:pt idx="6">
                  <c:v>49.577646928</c:v>
                </c:pt>
                <c:pt idx="7">
                  <c:v>46.970935687000001</c:v>
                </c:pt>
                <c:pt idx="8">
                  <c:v>47.262421548999981</c:v>
                </c:pt>
                <c:pt idx="9">
                  <c:v>45.08593363</c:v>
                </c:pt>
                <c:pt idx="10">
                  <c:v>43.062992032999993</c:v>
                </c:pt>
                <c:pt idx="11">
                  <c:v>43.764166005</c:v>
                </c:pt>
                <c:pt idx="12">
                  <c:v>43.846681843999995</c:v>
                </c:pt>
                <c:pt idx="13">
                  <c:v>42.329359167999996</c:v>
                </c:pt>
                <c:pt idx="14">
                  <c:v>42.510528951000005</c:v>
                </c:pt>
                <c:pt idx="15">
                  <c:v>41.020515079000006</c:v>
                </c:pt>
                <c:pt idx="16">
                  <c:v>40.228419238999997</c:v>
                </c:pt>
                <c:pt idx="17">
                  <c:v>40.584520376</c:v>
                </c:pt>
                <c:pt idx="18">
                  <c:v>36.207064412000001</c:v>
                </c:pt>
                <c:pt idx="19">
                  <c:v>36.272214808999991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'Fig8.6,7,28 Tbl8.22,23- CO2'!$C$25</c:f>
              <c:strCache>
                <c:ptCount val="1"/>
                <c:pt idx="0">
                  <c:v>C12-1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CO2'!$D$25:$W$25</c:f>
              <c:numCache>
                <c:formatCode>#,##0.0_);[Red]\(#,##0.0\)</c:formatCode>
                <c:ptCount val="20"/>
                <c:pt idx="0">
                  <c:v>49.980000993000012</c:v>
                </c:pt>
                <c:pt idx="1">
                  <c:v>50.238365123999998</c:v>
                </c:pt>
                <c:pt idx="2">
                  <c:v>50.622538444999989</c:v>
                </c:pt>
                <c:pt idx="3">
                  <c:v>49.619945393000002</c:v>
                </c:pt>
                <c:pt idx="4">
                  <c:v>49.587700932999994</c:v>
                </c:pt>
                <c:pt idx="5">
                  <c:v>42.493700007000008</c:v>
                </c:pt>
                <c:pt idx="6">
                  <c:v>42.376180996999999</c:v>
                </c:pt>
                <c:pt idx="7">
                  <c:v>42.258662984000011</c:v>
                </c:pt>
                <c:pt idx="8">
                  <c:v>42.141143997999997</c:v>
                </c:pt>
                <c:pt idx="9">
                  <c:v>42.023625000999992</c:v>
                </c:pt>
                <c:pt idx="10">
                  <c:v>42.023625004000003</c:v>
                </c:pt>
                <c:pt idx="11">
                  <c:v>42.053212006999999</c:v>
                </c:pt>
                <c:pt idx="12">
                  <c:v>42.082800003999992</c:v>
                </c:pt>
                <c:pt idx="13">
                  <c:v>41.836218503999994</c:v>
                </c:pt>
                <c:pt idx="14">
                  <c:v>41.972247874000011</c:v>
                </c:pt>
                <c:pt idx="15">
                  <c:v>40.416129394999999</c:v>
                </c:pt>
                <c:pt idx="16">
                  <c:v>39.690430522000014</c:v>
                </c:pt>
                <c:pt idx="17">
                  <c:v>39.52809395100001</c:v>
                </c:pt>
                <c:pt idx="18">
                  <c:v>35.516952300999996</c:v>
                </c:pt>
                <c:pt idx="19">
                  <c:v>35.936638910999989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63808"/>
        <c:axId val="231164200"/>
      </c:lineChart>
      <c:catAx>
        <c:axId val="23116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31164200"/>
        <c:crosses val="autoZero"/>
        <c:auto val="1"/>
        <c:lblAlgn val="ctr"/>
        <c:lblOffset val="100"/>
        <c:noMultiLvlLbl val="0"/>
      </c:catAx>
      <c:valAx>
        <c:axId val="2311642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Million Ton</a:t>
                </a:r>
              </a:p>
            </c:rich>
          </c:tx>
          <c:overlay val="0"/>
        </c:title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3116380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System CO2</a:t>
            </a:r>
            <a:r>
              <a:rPr lang="en-US" sz="1200" baseline="0"/>
              <a:t> Emissions (System Optimizer)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'Fig8.6,7,28 Tbl8.22,23- CO2'!$C$8</c:f>
              <c:strCache>
                <c:ptCount val="1"/>
                <c:pt idx="0">
                  <c:v>C01-R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CO2'!$D$8:$W$8</c:f>
              <c:numCache>
                <c:formatCode>#,##0.0_);[Red]\(#,##0.0\)</c:formatCode>
                <c:ptCount val="20"/>
                <c:pt idx="0">
                  <c:v>50.11813242600001</c:v>
                </c:pt>
                <c:pt idx="1">
                  <c:v>50.328577335000006</c:v>
                </c:pt>
                <c:pt idx="2">
                  <c:v>50.49899815700001</c:v>
                </c:pt>
                <c:pt idx="3">
                  <c:v>49.554962943</c:v>
                </c:pt>
                <c:pt idx="4">
                  <c:v>49.181018905999984</c:v>
                </c:pt>
                <c:pt idx="5">
                  <c:v>49.975781670000003</c:v>
                </c:pt>
                <c:pt idx="6">
                  <c:v>49.548488220999999</c:v>
                </c:pt>
                <c:pt idx="7">
                  <c:v>49.670781343000002</c:v>
                </c:pt>
                <c:pt idx="8">
                  <c:v>50.618285546999999</c:v>
                </c:pt>
                <c:pt idx="9">
                  <c:v>50.490843475999995</c:v>
                </c:pt>
                <c:pt idx="10">
                  <c:v>50.507953928000013</c:v>
                </c:pt>
                <c:pt idx="11">
                  <c:v>50.776921975000008</c:v>
                </c:pt>
                <c:pt idx="12">
                  <c:v>51.379532055000006</c:v>
                </c:pt>
                <c:pt idx="13">
                  <c:v>46.480798964999991</c:v>
                </c:pt>
                <c:pt idx="14">
                  <c:v>46.341564442000013</c:v>
                </c:pt>
                <c:pt idx="15">
                  <c:v>44.316503576000002</c:v>
                </c:pt>
                <c:pt idx="16">
                  <c:v>43.901035505999999</c:v>
                </c:pt>
                <c:pt idx="17">
                  <c:v>45.214773513000011</c:v>
                </c:pt>
                <c:pt idx="18">
                  <c:v>44.914524241999992</c:v>
                </c:pt>
                <c:pt idx="19">
                  <c:v>45.495579653999982</c:v>
                </c:pt>
              </c:numCache>
            </c:numRef>
          </c:val>
          <c:smooth val="0"/>
        </c:ser>
        <c:ser>
          <c:idx val="0"/>
          <c:order val="1"/>
          <c:tx>
            <c:v>C01-1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'Fig8.6,7,28 Tbl8.22,23- CO2'!$D$15:$W$15</c:f>
              <c:numCache>
                <c:formatCode>#,##0.0_);[Red]\(#,##0.0\)</c:formatCode>
                <c:ptCount val="20"/>
                <c:pt idx="0">
                  <c:v>49.980429024999999</c:v>
                </c:pt>
                <c:pt idx="1">
                  <c:v>50.238938968999996</c:v>
                </c:pt>
                <c:pt idx="2">
                  <c:v>50.623373709999996</c:v>
                </c:pt>
                <c:pt idx="3">
                  <c:v>49.637203525000004</c:v>
                </c:pt>
                <c:pt idx="4">
                  <c:v>49.421551083000004</c:v>
                </c:pt>
                <c:pt idx="5">
                  <c:v>48.826873649999989</c:v>
                </c:pt>
                <c:pt idx="6">
                  <c:v>49.577646928</c:v>
                </c:pt>
                <c:pt idx="7">
                  <c:v>46.970935687000001</c:v>
                </c:pt>
                <c:pt idx="8">
                  <c:v>47.262421548999981</c:v>
                </c:pt>
                <c:pt idx="9">
                  <c:v>45.08593363</c:v>
                </c:pt>
                <c:pt idx="10">
                  <c:v>43.062992032999993</c:v>
                </c:pt>
                <c:pt idx="11">
                  <c:v>43.764166005</c:v>
                </c:pt>
                <c:pt idx="12">
                  <c:v>43.846681843999995</c:v>
                </c:pt>
                <c:pt idx="13">
                  <c:v>42.329359167999996</c:v>
                </c:pt>
                <c:pt idx="14">
                  <c:v>42.510528951000005</c:v>
                </c:pt>
                <c:pt idx="15">
                  <c:v>41.020515079000006</c:v>
                </c:pt>
                <c:pt idx="16">
                  <c:v>40.228419238999997</c:v>
                </c:pt>
                <c:pt idx="17">
                  <c:v>40.584520376</c:v>
                </c:pt>
                <c:pt idx="18">
                  <c:v>36.207064412000001</c:v>
                </c:pt>
                <c:pt idx="19">
                  <c:v>36.272214808999991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'Fig8.6,7,28 Tbl8.22,23- CO2'!$C$26</c:f>
              <c:strCache>
                <c:ptCount val="1"/>
                <c:pt idx="0">
                  <c:v>C13-1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CO2'!$D$26:$W$26</c:f>
              <c:numCache>
                <c:formatCode>#,##0.0_);[Red]\(#,##0.0\)</c:formatCode>
                <c:ptCount val="20"/>
                <c:pt idx="0">
                  <c:v>49.979892908999993</c:v>
                </c:pt>
                <c:pt idx="1">
                  <c:v>50.238033927999993</c:v>
                </c:pt>
                <c:pt idx="2">
                  <c:v>50.622187775000008</c:v>
                </c:pt>
                <c:pt idx="3">
                  <c:v>49.619597124999999</c:v>
                </c:pt>
                <c:pt idx="4">
                  <c:v>49.587324163000005</c:v>
                </c:pt>
                <c:pt idx="5">
                  <c:v>39.058786237000007</c:v>
                </c:pt>
                <c:pt idx="6">
                  <c:v>38.90404354599999</c:v>
                </c:pt>
                <c:pt idx="7">
                  <c:v>38.733939485000008</c:v>
                </c:pt>
                <c:pt idx="8">
                  <c:v>40.027039329000004</c:v>
                </c:pt>
                <c:pt idx="9">
                  <c:v>39.892138422999992</c:v>
                </c:pt>
                <c:pt idx="10">
                  <c:v>39.884239182000002</c:v>
                </c:pt>
                <c:pt idx="11">
                  <c:v>39.873910342000016</c:v>
                </c:pt>
                <c:pt idx="12">
                  <c:v>39.824376814999994</c:v>
                </c:pt>
                <c:pt idx="13">
                  <c:v>40.729186234000004</c:v>
                </c:pt>
                <c:pt idx="14">
                  <c:v>40.699719934000001</c:v>
                </c:pt>
                <c:pt idx="15">
                  <c:v>40.174217571000007</c:v>
                </c:pt>
                <c:pt idx="16">
                  <c:v>39.345881490000004</c:v>
                </c:pt>
                <c:pt idx="17">
                  <c:v>39.979997056000009</c:v>
                </c:pt>
                <c:pt idx="18">
                  <c:v>35.681285602999992</c:v>
                </c:pt>
                <c:pt idx="19">
                  <c:v>36.211975530000004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64984"/>
        <c:axId val="231165376"/>
      </c:lineChart>
      <c:catAx>
        <c:axId val="231164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31165376"/>
        <c:crosses val="autoZero"/>
        <c:auto val="1"/>
        <c:lblAlgn val="ctr"/>
        <c:lblOffset val="100"/>
        <c:noMultiLvlLbl val="0"/>
      </c:catAx>
      <c:valAx>
        <c:axId val="231165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Million Ton</a:t>
                </a:r>
              </a:p>
            </c:rich>
          </c:tx>
          <c:overlay val="0"/>
        </c:title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3116498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System CO2</a:t>
            </a:r>
            <a:r>
              <a:rPr lang="en-US" sz="1200" baseline="0"/>
              <a:t> Emissions (System Optimizer)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'Fig8.6,7,28 Tbl8.22,23- CO2'!$C$8</c:f>
              <c:strCache>
                <c:ptCount val="1"/>
                <c:pt idx="0">
                  <c:v>C01-R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CO2'!$D$8:$W$8</c:f>
              <c:numCache>
                <c:formatCode>#,##0.0_);[Red]\(#,##0.0\)</c:formatCode>
                <c:ptCount val="20"/>
                <c:pt idx="0">
                  <c:v>50.11813242600001</c:v>
                </c:pt>
                <c:pt idx="1">
                  <c:v>50.328577335000006</c:v>
                </c:pt>
                <c:pt idx="2">
                  <c:v>50.49899815700001</c:v>
                </c:pt>
                <c:pt idx="3">
                  <c:v>49.554962943</c:v>
                </c:pt>
                <c:pt idx="4">
                  <c:v>49.181018905999984</c:v>
                </c:pt>
                <c:pt idx="5">
                  <c:v>49.975781670000003</c:v>
                </c:pt>
                <c:pt idx="6">
                  <c:v>49.548488220999999</c:v>
                </c:pt>
                <c:pt idx="7">
                  <c:v>49.670781343000002</c:v>
                </c:pt>
                <c:pt idx="8">
                  <c:v>50.618285546999999</c:v>
                </c:pt>
                <c:pt idx="9">
                  <c:v>50.490843475999995</c:v>
                </c:pt>
                <c:pt idx="10">
                  <c:v>50.507953928000013</c:v>
                </c:pt>
                <c:pt idx="11">
                  <c:v>50.776921975000008</c:v>
                </c:pt>
                <c:pt idx="12">
                  <c:v>51.379532055000006</c:v>
                </c:pt>
                <c:pt idx="13">
                  <c:v>46.480798964999991</c:v>
                </c:pt>
                <c:pt idx="14">
                  <c:v>46.341564442000013</c:v>
                </c:pt>
                <c:pt idx="15">
                  <c:v>44.316503576000002</c:v>
                </c:pt>
                <c:pt idx="16">
                  <c:v>43.901035505999999</c:v>
                </c:pt>
                <c:pt idx="17">
                  <c:v>45.214773513000011</c:v>
                </c:pt>
                <c:pt idx="18">
                  <c:v>44.914524241999992</c:v>
                </c:pt>
                <c:pt idx="19">
                  <c:v>45.495579653999982</c:v>
                </c:pt>
              </c:numCache>
            </c:numRef>
          </c:val>
          <c:smooth val="0"/>
        </c:ser>
        <c:ser>
          <c:idx val="0"/>
          <c:order val="1"/>
          <c:tx>
            <c:v>C01-1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'Fig8.6,7,28 Tbl8.22,23- CO2'!$D$15:$W$15</c:f>
              <c:numCache>
                <c:formatCode>#,##0.0_);[Red]\(#,##0.0\)</c:formatCode>
                <c:ptCount val="20"/>
                <c:pt idx="0">
                  <c:v>49.980429024999999</c:v>
                </c:pt>
                <c:pt idx="1">
                  <c:v>50.238938968999996</c:v>
                </c:pt>
                <c:pt idx="2">
                  <c:v>50.623373709999996</c:v>
                </c:pt>
                <c:pt idx="3">
                  <c:v>49.637203525000004</c:v>
                </c:pt>
                <c:pt idx="4">
                  <c:v>49.421551083000004</c:v>
                </c:pt>
                <c:pt idx="5">
                  <c:v>48.826873649999989</c:v>
                </c:pt>
                <c:pt idx="6">
                  <c:v>49.577646928</c:v>
                </c:pt>
                <c:pt idx="7">
                  <c:v>46.970935687000001</c:v>
                </c:pt>
                <c:pt idx="8">
                  <c:v>47.262421548999981</c:v>
                </c:pt>
                <c:pt idx="9">
                  <c:v>45.08593363</c:v>
                </c:pt>
                <c:pt idx="10">
                  <c:v>43.062992032999993</c:v>
                </c:pt>
                <c:pt idx="11">
                  <c:v>43.764166005</c:v>
                </c:pt>
                <c:pt idx="12">
                  <c:v>43.846681843999995</c:v>
                </c:pt>
                <c:pt idx="13">
                  <c:v>42.329359167999996</c:v>
                </c:pt>
                <c:pt idx="14">
                  <c:v>42.510528951000005</c:v>
                </c:pt>
                <c:pt idx="15">
                  <c:v>41.020515079000006</c:v>
                </c:pt>
                <c:pt idx="16">
                  <c:v>40.228419238999997</c:v>
                </c:pt>
                <c:pt idx="17">
                  <c:v>40.584520376</c:v>
                </c:pt>
                <c:pt idx="18">
                  <c:v>36.207064412000001</c:v>
                </c:pt>
                <c:pt idx="19">
                  <c:v>36.272214808999991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'Fig8.6,7,28 Tbl8.22,23- CO2'!$C$27</c:f>
              <c:strCache>
                <c:ptCount val="1"/>
                <c:pt idx="0">
                  <c:v>C14-1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CO2'!$D$27:$W$27</c:f>
              <c:numCache>
                <c:formatCode>#,##0.0_);[Red]\(#,##0.0\)</c:formatCode>
                <c:ptCount val="20"/>
                <c:pt idx="0">
                  <c:v>50.609929584</c:v>
                </c:pt>
                <c:pt idx="1">
                  <c:v>50.243743853999995</c:v>
                </c:pt>
                <c:pt idx="2">
                  <c:v>50.251545878000002</c:v>
                </c:pt>
                <c:pt idx="3">
                  <c:v>48.913138016999987</c:v>
                </c:pt>
                <c:pt idx="4">
                  <c:v>48.713047544999988</c:v>
                </c:pt>
                <c:pt idx="5">
                  <c:v>46.973303256999998</c:v>
                </c:pt>
                <c:pt idx="6">
                  <c:v>47.873999860999994</c:v>
                </c:pt>
                <c:pt idx="7">
                  <c:v>45.766063254999992</c:v>
                </c:pt>
                <c:pt idx="8">
                  <c:v>46.16698967</c:v>
                </c:pt>
                <c:pt idx="9">
                  <c:v>43.610536600999978</c:v>
                </c:pt>
                <c:pt idx="10">
                  <c:v>41.371648135999997</c:v>
                </c:pt>
                <c:pt idx="11">
                  <c:v>42.120979226999999</c:v>
                </c:pt>
                <c:pt idx="12">
                  <c:v>41.707794141000001</c:v>
                </c:pt>
                <c:pt idx="13">
                  <c:v>37.667625281000007</c:v>
                </c:pt>
                <c:pt idx="14">
                  <c:v>37.087107046999996</c:v>
                </c:pt>
                <c:pt idx="15">
                  <c:v>34.622383872999997</c:v>
                </c:pt>
                <c:pt idx="16">
                  <c:v>31.32449823799999</c:v>
                </c:pt>
                <c:pt idx="17">
                  <c:v>29.774855164999998</c:v>
                </c:pt>
                <c:pt idx="18">
                  <c:v>20.677497225999996</c:v>
                </c:pt>
                <c:pt idx="19">
                  <c:v>16.923848295999996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66160"/>
        <c:axId val="231166552"/>
      </c:lineChart>
      <c:catAx>
        <c:axId val="23116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31166552"/>
        <c:crosses val="autoZero"/>
        <c:auto val="1"/>
        <c:lblAlgn val="ctr"/>
        <c:lblOffset val="100"/>
        <c:noMultiLvlLbl val="0"/>
      </c:catAx>
      <c:valAx>
        <c:axId val="231166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Million Ton</a:t>
                </a:r>
              </a:p>
            </c:rich>
          </c:tx>
          <c:overlay val="0"/>
        </c:title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3116616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System CO2</a:t>
            </a:r>
            <a:r>
              <a:rPr lang="en-US" sz="1200" baseline="0"/>
              <a:t> Emissions (System Optimizer)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'Fig8.6,7,28 Tbl8.22,23- CO2'!$C$8</c:f>
              <c:strCache>
                <c:ptCount val="1"/>
                <c:pt idx="0">
                  <c:v>C01-R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CO2'!$D$8:$W$8</c:f>
              <c:numCache>
                <c:formatCode>#,##0.0_);[Red]\(#,##0.0\)</c:formatCode>
                <c:ptCount val="20"/>
                <c:pt idx="0">
                  <c:v>50.11813242600001</c:v>
                </c:pt>
                <c:pt idx="1">
                  <c:v>50.328577335000006</c:v>
                </c:pt>
                <c:pt idx="2">
                  <c:v>50.49899815700001</c:v>
                </c:pt>
                <c:pt idx="3">
                  <c:v>49.554962943</c:v>
                </c:pt>
                <c:pt idx="4">
                  <c:v>49.181018905999984</c:v>
                </c:pt>
                <c:pt idx="5">
                  <c:v>49.975781670000003</c:v>
                </c:pt>
                <c:pt idx="6">
                  <c:v>49.548488220999999</c:v>
                </c:pt>
                <c:pt idx="7">
                  <c:v>49.670781343000002</c:v>
                </c:pt>
                <c:pt idx="8">
                  <c:v>50.618285546999999</c:v>
                </c:pt>
                <c:pt idx="9">
                  <c:v>50.490843475999995</c:v>
                </c:pt>
                <c:pt idx="10">
                  <c:v>50.507953928000013</c:v>
                </c:pt>
                <c:pt idx="11">
                  <c:v>50.776921975000008</c:v>
                </c:pt>
                <c:pt idx="12">
                  <c:v>51.379532055000006</c:v>
                </c:pt>
                <c:pt idx="13">
                  <c:v>46.480798964999991</c:v>
                </c:pt>
                <c:pt idx="14">
                  <c:v>46.341564442000013</c:v>
                </c:pt>
                <c:pt idx="15">
                  <c:v>44.316503576000002</c:v>
                </c:pt>
                <c:pt idx="16">
                  <c:v>43.901035505999999</c:v>
                </c:pt>
                <c:pt idx="17">
                  <c:v>45.214773513000011</c:v>
                </c:pt>
                <c:pt idx="18">
                  <c:v>44.914524241999992</c:v>
                </c:pt>
                <c:pt idx="19">
                  <c:v>45.495579653999982</c:v>
                </c:pt>
              </c:numCache>
            </c:numRef>
          </c:val>
          <c:smooth val="0"/>
        </c:ser>
        <c:ser>
          <c:idx val="0"/>
          <c:order val="1"/>
          <c:tx>
            <c:v>C01-1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'Fig8.6,7,28 Tbl8.22,23- CO2'!$D$15:$W$15</c:f>
              <c:numCache>
                <c:formatCode>#,##0.0_);[Red]\(#,##0.0\)</c:formatCode>
                <c:ptCount val="20"/>
                <c:pt idx="0">
                  <c:v>49.980429024999999</c:v>
                </c:pt>
                <c:pt idx="1">
                  <c:v>50.238938968999996</c:v>
                </c:pt>
                <c:pt idx="2">
                  <c:v>50.623373709999996</c:v>
                </c:pt>
                <c:pt idx="3">
                  <c:v>49.637203525000004</c:v>
                </c:pt>
                <c:pt idx="4">
                  <c:v>49.421551083000004</c:v>
                </c:pt>
                <c:pt idx="5">
                  <c:v>48.826873649999989</c:v>
                </c:pt>
                <c:pt idx="6">
                  <c:v>49.577646928</c:v>
                </c:pt>
                <c:pt idx="7">
                  <c:v>46.970935687000001</c:v>
                </c:pt>
                <c:pt idx="8">
                  <c:v>47.262421548999981</c:v>
                </c:pt>
                <c:pt idx="9">
                  <c:v>45.08593363</c:v>
                </c:pt>
                <c:pt idx="10">
                  <c:v>43.062992032999993</c:v>
                </c:pt>
                <c:pt idx="11">
                  <c:v>43.764166005</c:v>
                </c:pt>
                <c:pt idx="12">
                  <c:v>43.846681843999995</c:v>
                </c:pt>
                <c:pt idx="13">
                  <c:v>42.329359167999996</c:v>
                </c:pt>
                <c:pt idx="14">
                  <c:v>42.510528951000005</c:v>
                </c:pt>
                <c:pt idx="15">
                  <c:v>41.020515079000006</c:v>
                </c:pt>
                <c:pt idx="16">
                  <c:v>40.228419238999997</c:v>
                </c:pt>
                <c:pt idx="17">
                  <c:v>40.584520376</c:v>
                </c:pt>
                <c:pt idx="18">
                  <c:v>36.207064412000001</c:v>
                </c:pt>
                <c:pt idx="19">
                  <c:v>36.272214808999991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'Fig8.6,7,28 Tbl8.22,23- CO2'!$C$28</c:f>
              <c:strCache>
                <c:ptCount val="1"/>
                <c:pt idx="0">
                  <c:v>C14a-1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CO2'!$D$28:$W$28</c:f>
              <c:numCache>
                <c:formatCode>#,##0.0_);[Red]\(#,##0.0\)</c:formatCode>
                <c:ptCount val="20"/>
                <c:pt idx="0">
                  <c:v>50.550603454000012</c:v>
                </c:pt>
                <c:pt idx="1">
                  <c:v>50.24202085999999</c:v>
                </c:pt>
                <c:pt idx="2">
                  <c:v>50.248725070000006</c:v>
                </c:pt>
                <c:pt idx="3">
                  <c:v>48.909973506999989</c:v>
                </c:pt>
                <c:pt idx="4">
                  <c:v>48.709534377999994</c:v>
                </c:pt>
                <c:pt idx="5">
                  <c:v>46.924813432000008</c:v>
                </c:pt>
                <c:pt idx="6">
                  <c:v>45.561708790000004</c:v>
                </c:pt>
                <c:pt idx="7">
                  <c:v>43.656507697000002</c:v>
                </c:pt>
                <c:pt idx="8">
                  <c:v>43.978668340999995</c:v>
                </c:pt>
                <c:pt idx="9">
                  <c:v>39.743831591999999</c:v>
                </c:pt>
                <c:pt idx="10">
                  <c:v>37.343692857999997</c:v>
                </c:pt>
                <c:pt idx="11">
                  <c:v>37.866900611999995</c:v>
                </c:pt>
                <c:pt idx="12">
                  <c:v>37.519208386000003</c:v>
                </c:pt>
                <c:pt idx="13">
                  <c:v>33.742933764999997</c:v>
                </c:pt>
                <c:pt idx="14">
                  <c:v>33.282848443999995</c:v>
                </c:pt>
                <c:pt idx="15">
                  <c:v>30.925057627999998</c:v>
                </c:pt>
                <c:pt idx="16">
                  <c:v>25.997565605999991</c:v>
                </c:pt>
                <c:pt idx="17">
                  <c:v>24.826394607999998</c:v>
                </c:pt>
                <c:pt idx="18">
                  <c:v>16.499259261000002</c:v>
                </c:pt>
                <c:pt idx="19">
                  <c:v>15.944708934000001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67336"/>
        <c:axId val="231167728"/>
      </c:lineChart>
      <c:catAx>
        <c:axId val="231167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31167728"/>
        <c:crosses val="autoZero"/>
        <c:auto val="1"/>
        <c:lblAlgn val="ctr"/>
        <c:lblOffset val="100"/>
        <c:noMultiLvlLbl val="0"/>
      </c:catAx>
      <c:valAx>
        <c:axId val="2311677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Million Ton</a:t>
                </a:r>
              </a:p>
            </c:rich>
          </c:tx>
          <c:overlay val="0"/>
        </c:title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3116733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System CO2</a:t>
            </a:r>
            <a:r>
              <a:rPr lang="en-US" sz="1200" baseline="0"/>
              <a:t> Emissions (System Optimizer)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'Fig8.6,7,28 Tbl8.22,23- CO2'!$C$8</c:f>
              <c:strCache>
                <c:ptCount val="1"/>
                <c:pt idx="0">
                  <c:v>C01-R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CO2'!$D$8:$W$8</c:f>
              <c:numCache>
                <c:formatCode>#,##0.0_);[Red]\(#,##0.0\)</c:formatCode>
                <c:ptCount val="20"/>
                <c:pt idx="0">
                  <c:v>50.11813242600001</c:v>
                </c:pt>
                <c:pt idx="1">
                  <c:v>50.328577335000006</c:v>
                </c:pt>
                <c:pt idx="2">
                  <c:v>50.49899815700001</c:v>
                </c:pt>
                <c:pt idx="3">
                  <c:v>49.554962943</c:v>
                </c:pt>
                <c:pt idx="4">
                  <c:v>49.181018905999984</c:v>
                </c:pt>
                <c:pt idx="5">
                  <c:v>49.975781670000003</c:v>
                </c:pt>
                <c:pt idx="6">
                  <c:v>49.548488220999999</c:v>
                </c:pt>
                <c:pt idx="7">
                  <c:v>49.670781343000002</c:v>
                </c:pt>
                <c:pt idx="8">
                  <c:v>50.618285546999999</c:v>
                </c:pt>
                <c:pt idx="9">
                  <c:v>50.490843475999995</c:v>
                </c:pt>
                <c:pt idx="10">
                  <c:v>50.507953928000013</c:v>
                </c:pt>
                <c:pt idx="11">
                  <c:v>50.776921975000008</c:v>
                </c:pt>
                <c:pt idx="12">
                  <c:v>51.379532055000006</c:v>
                </c:pt>
                <c:pt idx="13">
                  <c:v>46.480798964999991</c:v>
                </c:pt>
                <c:pt idx="14">
                  <c:v>46.341564442000013</c:v>
                </c:pt>
                <c:pt idx="15">
                  <c:v>44.316503576000002</c:v>
                </c:pt>
                <c:pt idx="16">
                  <c:v>43.901035505999999</c:v>
                </c:pt>
                <c:pt idx="17">
                  <c:v>45.214773513000011</c:v>
                </c:pt>
                <c:pt idx="18">
                  <c:v>44.914524241999992</c:v>
                </c:pt>
                <c:pt idx="19">
                  <c:v>45.495579653999982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'Fig8.6,7,28 Tbl8.22,23- CO2'!$C$30</c:f>
              <c:strCache>
                <c:ptCount val="1"/>
                <c:pt idx="0">
                  <c:v>C01-2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CO2'!$D$30:$W$30</c:f>
              <c:numCache>
                <c:formatCode>#,##0.0_);[Red]\(#,##0.0\)</c:formatCode>
                <c:ptCount val="20"/>
                <c:pt idx="0">
                  <c:v>50.117881950000005</c:v>
                </c:pt>
                <c:pt idx="1">
                  <c:v>50.238158482000003</c:v>
                </c:pt>
                <c:pt idx="2">
                  <c:v>50.622243417999989</c:v>
                </c:pt>
                <c:pt idx="3">
                  <c:v>49.636426078000007</c:v>
                </c:pt>
                <c:pt idx="4">
                  <c:v>49.421415217000003</c:v>
                </c:pt>
                <c:pt idx="5">
                  <c:v>48.937581597000005</c:v>
                </c:pt>
                <c:pt idx="6">
                  <c:v>49.66546421599999</c:v>
                </c:pt>
                <c:pt idx="7">
                  <c:v>47.203081608999995</c:v>
                </c:pt>
                <c:pt idx="8">
                  <c:v>47.383347824999994</c:v>
                </c:pt>
                <c:pt idx="9">
                  <c:v>44.746440016000008</c:v>
                </c:pt>
                <c:pt idx="10">
                  <c:v>38.518974256000007</c:v>
                </c:pt>
                <c:pt idx="11">
                  <c:v>39.53900548</c:v>
                </c:pt>
                <c:pt idx="12">
                  <c:v>39.46183644100001</c:v>
                </c:pt>
                <c:pt idx="13">
                  <c:v>37.785332214</c:v>
                </c:pt>
                <c:pt idx="14">
                  <c:v>36.714890142999991</c:v>
                </c:pt>
                <c:pt idx="15">
                  <c:v>35.396999332999997</c:v>
                </c:pt>
                <c:pt idx="16">
                  <c:v>34.880720375000003</c:v>
                </c:pt>
                <c:pt idx="17">
                  <c:v>34.914711787999998</c:v>
                </c:pt>
                <c:pt idx="18">
                  <c:v>31.713046600999991</c:v>
                </c:pt>
                <c:pt idx="19">
                  <c:v>32.435364437000004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68512"/>
        <c:axId val="231168904"/>
      </c:lineChart>
      <c:catAx>
        <c:axId val="23116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31168904"/>
        <c:crosses val="autoZero"/>
        <c:auto val="1"/>
        <c:lblAlgn val="ctr"/>
        <c:lblOffset val="100"/>
        <c:noMultiLvlLbl val="0"/>
      </c:catAx>
      <c:valAx>
        <c:axId val="231168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Million Ton</a:t>
                </a:r>
              </a:p>
            </c:rich>
          </c:tx>
          <c:overlay val="0"/>
        </c:title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3116851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System CO2</a:t>
            </a:r>
            <a:r>
              <a:rPr lang="en-US" sz="1200" baseline="0"/>
              <a:t> Emissions (System Optimizer)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'Fig8.6,7,28 Tbl8.22,23- CO2'!$C$8</c:f>
              <c:strCache>
                <c:ptCount val="1"/>
                <c:pt idx="0">
                  <c:v>C01-R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CO2'!$D$8:$W$8</c:f>
              <c:numCache>
                <c:formatCode>#,##0.0_);[Red]\(#,##0.0\)</c:formatCode>
                <c:ptCount val="20"/>
                <c:pt idx="0">
                  <c:v>50.11813242600001</c:v>
                </c:pt>
                <c:pt idx="1">
                  <c:v>50.328577335000006</c:v>
                </c:pt>
                <c:pt idx="2">
                  <c:v>50.49899815700001</c:v>
                </c:pt>
                <c:pt idx="3">
                  <c:v>49.554962943</c:v>
                </c:pt>
                <c:pt idx="4">
                  <c:v>49.181018905999984</c:v>
                </c:pt>
                <c:pt idx="5">
                  <c:v>49.975781670000003</c:v>
                </c:pt>
                <c:pt idx="6">
                  <c:v>49.548488220999999</c:v>
                </c:pt>
                <c:pt idx="7">
                  <c:v>49.670781343000002</c:v>
                </c:pt>
                <c:pt idx="8">
                  <c:v>50.618285546999999</c:v>
                </c:pt>
                <c:pt idx="9">
                  <c:v>50.490843475999995</c:v>
                </c:pt>
                <c:pt idx="10">
                  <c:v>50.507953928000013</c:v>
                </c:pt>
                <c:pt idx="11">
                  <c:v>50.776921975000008</c:v>
                </c:pt>
                <c:pt idx="12">
                  <c:v>51.379532055000006</c:v>
                </c:pt>
                <c:pt idx="13">
                  <c:v>46.480798964999991</c:v>
                </c:pt>
                <c:pt idx="14">
                  <c:v>46.341564442000013</c:v>
                </c:pt>
                <c:pt idx="15">
                  <c:v>44.316503576000002</c:v>
                </c:pt>
                <c:pt idx="16">
                  <c:v>43.901035505999999</c:v>
                </c:pt>
                <c:pt idx="17">
                  <c:v>45.214773513000011</c:v>
                </c:pt>
                <c:pt idx="18">
                  <c:v>44.914524241999992</c:v>
                </c:pt>
                <c:pt idx="19">
                  <c:v>45.495579653999982</c:v>
                </c:pt>
              </c:numCache>
            </c:numRef>
          </c:val>
          <c:smooth val="0"/>
        </c:ser>
        <c:ser>
          <c:idx val="0"/>
          <c:order val="1"/>
          <c:tx>
            <c:v>C01-2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'Fig8.6,7,28 Tbl8.22,23- CO2'!$D$30:$W$30</c:f>
              <c:numCache>
                <c:formatCode>#,##0.0_);[Red]\(#,##0.0\)</c:formatCode>
                <c:ptCount val="20"/>
                <c:pt idx="0">
                  <c:v>50.117881950000005</c:v>
                </c:pt>
                <c:pt idx="1">
                  <c:v>50.238158482000003</c:v>
                </c:pt>
                <c:pt idx="2">
                  <c:v>50.622243417999989</c:v>
                </c:pt>
                <c:pt idx="3">
                  <c:v>49.636426078000007</c:v>
                </c:pt>
                <c:pt idx="4">
                  <c:v>49.421415217000003</c:v>
                </c:pt>
                <c:pt idx="5">
                  <c:v>48.937581597000005</c:v>
                </c:pt>
                <c:pt idx="6">
                  <c:v>49.66546421599999</c:v>
                </c:pt>
                <c:pt idx="7">
                  <c:v>47.203081608999995</c:v>
                </c:pt>
                <c:pt idx="8">
                  <c:v>47.383347824999994</c:v>
                </c:pt>
                <c:pt idx="9">
                  <c:v>44.746440016000008</c:v>
                </c:pt>
                <c:pt idx="10">
                  <c:v>38.518974256000007</c:v>
                </c:pt>
                <c:pt idx="11">
                  <c:v>39.53900548</c:v>
                </c:pt>
                <c:pt idx="12">
                  <c:v>39.46183644100001</c:v>
                </c:pt>
                <c:pt idx="13">
                  <c:v>37.785332214</c:v>
                </c:pt>
                <c:pt idx="14">
                  <c:v>36.714890142999991</c:v>
                </c:pt>
                <c:pt idx="15">
                  <c:v>35.396999332999997</c:v>
                </c:pt>
                <c:pt idx="16">
                  <c:v>34.880720375000003</c:v>
                </c:pt>
                <c:pt idx="17">
                  <c:v>34.914711787999998</c:v>
                </c:pt>
                <c:pt idx="18">
                  <c:v>31.713046600999991</c:v>
                </c:pt>
                <c:pt idx="19">
                  <c:v>32.435364437000004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'Fig8.6,7,28 Tbl8.22,23- CO2'!$C$31</c:f>
              <c:strCache>
                <c:ptCount val="1"/>
                <c:pt idx="0">
                  <c:v>C02-2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CO2'!$D$31:$W$31</c:f>
              <c:numCache>
                <c:formatCode>#,##0.0_);[Red]\(#,##0.0\)</c:formatCode>
                <c:ptCount val="20"/>
                <c:pt idx="0">
                  <c:v>50.118142569000007</c:v>
                </c:pt>
                <c:pt idx="1">
                  <c:v>50.238220229999989</c:v>
                </c:pt>
                <c:pt idx="2">
                  <c:v>50.622295404999988</c:v>
                </c:pt>
                <c:pt idx="3">
                  <c:v>49.619690912000003</c:v>
                </c:pt>
                <c:pt idx="4">
                  <c:v>49.587419490000002</c:v>
                </c:pt>
                <c:pt idx="5">
                  <c:v>44.510193352000016</c:v>
                </c:pt>
                <c:pt idx="6">
                  <c:v>44.389072018000007</c:v>
                </c:pt>
                <c:pt idx="7">
                  <c:v>38.983759416000005</c:v>
                </c:pt>
                <c:pt idx="8">
                  <c:v>39.321055326999989</c:v>
                </c:pt>
                <c:pt idx="9">
                  <c:v>37.321544129999999</c:v>
                </c:pt>
                <c:pt idx="10">
                  <c:v>32.02378148999999</c:v>
                </c:pt>
                <c:pt idx="11">
                  <c:v>32.577758124000006</c:v>
                </c:pt>
                <c:pt idx="12">
                  <c:v>33.654401242000013</c:v>
                </c:pt>
                <c:pt idx="13">
                  <c:v>31.605446307000001</c:v>
                </c:pt>
                <c:pt idx="14">
                  <c:v>31.429738171000004</c:v>
                </c:pt>
                <c:pt idx="15">
                  <c:v>35.013142358000003</c:v>
                </c:pt>
                <c:pt idx="16">
                  <c:v>34.0243939</c:v>
                </c:pt>
                <c:pt idx="17">
                  <c:v>33.978777203</c:v>
                </c:pt>
                <c:pt idx="18">
                  <c:v>31.353957644000005</c:v>
                </c:pt>
                <c:pt idx="19">
                  <c:v>31.562619557999998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714736"/>
        <c:axId val="231715128"/>
      </c:lineChart>
      <c:catAx>
        <c:axId val="23171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31715128"/>
        <c:crosses val="autoZero"/>
        <c:auto val="1"/>
        <c:lblAlgn val="ctr"/>
        <c:lblOffset val="100"/>
        <c:noMultiLvlLbl val="0"/>
      </c:catAx>
      <c:valAx>
        <c:axId val="2317151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Million Ton</a:t>
                </a:r>
              </a:p>
            </c:rich>
          </c:tx>
          <c:overlay val="0"/>
        </c:title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3171473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System CO2</a:t>
            </a:r>
            <a:r>
              <a:rPr lang="en-US" sz="1200" baseline="0"/>
              <a:t> Emissions (System Optimizer)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'Fig8.6,7,28 Tbl8.22,23- CO2'!$C$8</c:f>
              <c:strCache>
                <c:ptCount val="1"/>
                <c:pt idx="0">
                  <c:v>C01-R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CO2'!$D$8:$W$8</c:f>
              <c:numCache>
                <c:formatCode>#,##0.0_);[Red]\(#,##0.0\)</c:formatCode>
                <c:ptCount val="20"/>
                <c:pt idx="0">
                  <c:v>50.11813242600001</c:v>
                </c:pt>
                <c:pt idx="1">
                  <c:v>50.328577335000006</c:v>
                </c:pt>
                <c:pt idx="2">
                  <c:v>50.49899815700001</c:v>
                </c:pt>
                <c:pt idx="3">
                  <c:v>49.554962943</c:v>
                </c:pt>
                <c:pt idx="4">
                  <c:v>49.181018905999984</c:v>
                </c:pt>
                <c:pt idx="5">
                  <c:v>49.975781670000003</c:v>
                </c:pt>
                <c:pt idx="6">
                  <c:v>49.548488220999999</c:v>
                </c:pt>
                <c:pt idx="7">
                  <c:v>49.670781343000002</c:v>
                </c:pt>
                <c:pt idx="8">
                  <c:v>50.618285546999999</c:v>
                </c:pt>
                <c:pt idx="9">
                  <c:v>50.490843475999995</c:v>
                </c:pt>
                <c:pt idx="10">
                  <c:v>50.507953928000013</c:v>
                </c:pt>
                <c:pt idx="11">
                  <c:v>50.776921975000008</c:v>
                </c:pt>
                <c:pt idx="12">
                  <c:v>51.379532055000006</c:v>
                </c:pt>
                <c:pt idx="13">
                  <c:v>46.480798964999991</c:v>
                </c:pt>
                <c:pt idx="14">
                  <c:v>46.341564442000013</c:v>
                </c:pt>
                <c:pt idx="15">
                  <c:v>44.316503576000002</c:v>
                </c:pt>
                <c:pt idx="16">
                  <c:v>43.901035505999999</c:v>
                </c:pt>
                <c:pt idx="17">
                  <c:v>45.214773513000011</c:v>
                </c:pt>
                <c:pt idx="18">
                  <c:v>44.914524241999992</c:v>
                </c:pt>
                <c:pt idx="19">
                  <c:v>45.495579653999982</c:v>
                </c:pt>
              </c:numCache>
            </c:numRef>
          </c:val>
          <c:smooth val="0"/>
        </c:ser>
        <c:ser>
          <c:idx val="0"/>
          <c:order val="1"/>
          <c:tx>
            <c:v>C01-2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'Fig8.6,7,28 Tbl8.22,23- CO2'!$D$30:$W$30</c:f>
              <c:numCache>
                <c:formatCode>#,##0.0_);[Red]\(#,##0.0\)</c:formatCode>
                <c:ptCount val="20"/>
                <c:pt idx="0">
                  <c:v>50.117881950000005</c:v>
                </c:pt>
                <c:pt idx="1">
                  <c:v>50.238158482000003</c:v>
                </c:pt>
                <c:pt idx="2">
                  <c:v>50.622243417999989</c:v>
                </c:pt>
                <c:pt idx="3">
                  <c:v>49.636426078000007</c:v>
                </c:pt>
                <c:pt idx="4">
                  <c:v>49.421415217000003</c:v>
                </c:pt>
                <c:pt idx="5">
                  <c:v>48.937581597000005</c:v>
                </c:pt>
                <c:pt idx="6">
                  <c:v>49.66546421599999</c:v>
                </c:pt>
                <c:pt idx="7">
                  <c:v>47.203081608999995</c:v>
                </c:pt>
                <c:pt idx="8">
                  <c:v>47.383347824999994</c:v>
                </c:pt>
                <c:pt idx="9">
                  <c:v>44.746440016000008</c:v>
                </c:pt>
                <c:pt idx="10">
                  <c:v>38.518974256000007</c:v>
                </c:pt>
                <c:pt idx="11">
                  <c:v>39.53900548</c:v>
                </c:pt>
                <c:pt idx="12">
                  <c:v>39.46183644100001</c:v>
                </c:pt>
                <c:pt idx="13">
                  <c:v>37.785332214</c:v>
                </c:pt>
                <c:pt idx="14">
                  <c:v>36.714890142999991</c:v>
                </c:pt>
                <c:pt idx="15">
                  <c:v>35.396999332999997</c:v>
                </c:pt>
                <c:pt idx="16">
                  <c:v>34.880720375000003</c:v>
                </c:pt>
                <c:pt idx="17">
                  <c:v>34.914711787999998</c:v>
                </c:pt>
                <c:pt idx="18">
                  <c:v>31.713046600999991</c:v>
                </c:pt>
                <c:pt idx="19">
                  <c:v>32.435364437000004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'Fig8.6,7,28 Tbl8.22,23- CO2'!$C$32</c:f>
              <c:strCache>
                <c:ptCount val="1"/>
                <c:pt idx="0">
                  <c:v>C03-2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CO2'!$D$32:$W$32</c:f>
              <c:numCache>
                <c:formatCode>#,##0.0_);[Red]\(#,##0.0\)</c:formatCode>
                <c:ptCount val="20"/>
                <c:pt idx="0">
                  <c:v>50.118606786000008</c:v>
                </c:pt>
                <c:pt idx="1">
                  <c:v>50.238874794000004</c:v>
                </c:pt>
                <c:pt idx="2">
                  <c:v>50.592629051999992</c:v>
                </c:pt>
                <c:pt idx="3">
                  <c:v>49.559394372</c:v>
                </c:pt>
                <c:pt idx="4">
                  <c:v>49.522842428999994</c:v>
                </c:pt>
                <c:pt idx="5">
                  <c:v>44.472266683999997</c:v>
                </c:pt>
                <c:pt idx="6">
                  <c:v>44.321230001000004</c:v>
                </c:pt>
                <c:pt idx="7">
                  <c:v>38.959564018999991</c:v>
                </c:pt>
                <c:pt idx="8">
                  <c:v>39.286125563999995</c:v>
                </c:pt>
                <c:pt idx="9">
                  <c:v>36.213678938000001</c:v>
                </c:pt>
                <c:pt idx="10">
                  <c:v>31.012407983000003</c:v>
                </c:pt>
                <c:pt idx="11">
                  <c:v>31.6236371</c:v>
                </c:pt>
                <c:pt idx="12">
                  <c:v>31.653922980999994</c:v>
                </c:pt>
                <c:pt idx="13">
                  <c:v>30.584928823999995</c:v>
                </c:pt>
                <c:pt idx="14">
                  <c:v>29.075409711000002</c:v>
                </c:pt>
                <c:pt idx="15">
                  <c:v>33.897596489000001</c:v>
                </c:pt>
                <c:pt idx="16">
                  <c:v>32.638880015000005</c:v>
                </c:pt>
                <c:pt idx="17">
                  <c:v>32.737557007999996</c:v>
                </c:pt>
                <c:pt idx="18">
                  <c:v>30.550376247000003</c:v>
                </c:pt>
                <c:pt idx="19">
                  <c:v>30.799221779000003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716304"/>
        <c:axId val="231716696"/>
      </c:lineChart>
      <c:catAx>
        <c:axId val="23171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31716696"/>
        <c:crosses val="autoZero"/>
        <c:auto val="1"/>
        <c:lblAlgn val="ctr"/>
        <c:lblOffset val="100"/>
        <c:noMultiLvlLbl val="0"/>
      </c:catAx>
      <c:valAx>
        <c:axId val="2317166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Million Ton</a:t>
                </a:r>
              </a:p>
            </c:rich>
          </c:tx>
          <c:overlay val="0"/>
        </c:title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3171630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System CO2</a:t>
            </a:r>
            <a:r>
              <a:rPr lang="en-US" sz="1200" baseline="0"/>
              <a:t> Emissions (System Optimizer)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'Fig8.6,7,28 Tbl8.22,23- CO2'!$C$8</c:f>
              <c:strCache>
                <c:ptCount val="1"/>
                <c:pt idx="0">
                  <c:v>C01-R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CO2'!$D$8:$W$8</c:f>
              <c:numCache>
                <c:formatCode>#,##0.0_);[Red]\(#,##0.0\)</c:formatCode>
                <c:ptCount val="20"/>
                <c:pt idx="0">
                  <c:v>50.11813242600001</c:v>
                </c:pt>
                <c:pt idx="1">
                  <c:v>50.328577335000006</c:v>
                </c:pt>
                <c:pt idx="2">
                  <c:v>50.49899815700001</c:v>
                </c:pt>
                <c:pt idx="3">
                  <c:v>49.554962943</c:v>
                </c:pt>
                <c:pt idx="4">
                  <c:v>49.181018905999984</c:v>
                </c:pt>
                <c:pt idx="5">
                  <c:v>49.975781670000003</c:v>
                </c:pt>
                <c:pt idx="6">
                  <c:v>49.548488220999999</c:v>
                </c:pt>
                <c:pt idx="7">
                  <c:v>49.670781343000002</c:v>
                </c:pt>
                <c:pt idx="8">
                  <c:v>50.618285546999999</c:v>
                </c:pt>
                <c:pt idx="9">
                  <c:v>50.490843475999995</c:v>
                </c:pt>
                <c:pt idx="10">
                  <c:v>50.507953928000013</c:v>
                </c:pt>
                <c:pt idx="11">
                  <c:v>50.776921975000008</c:v>
                </c:pt>
                <c:pt idx="12">
                  <c:v>51.379532055000006</c:v>
                </c:pt>
                <c:pt idx="13">
                  <c:v>46.480798964999991</c:v>
                </c:pt>
                <c:pt idx="14">
                  <c:v>46.341564442000013</c:v>
                </c:pt>
                <c:pt idx="15">
                  <c:v>44.316503576000002</c:v>
                </c:pt>
                <c:pt idx="16">
                  <c:v>43.901035505999999</c:v>
                </c:pt>
                <c:pt idx="17">
                  <c:v>45.214773513000011</c:v>
                </c:pt>
                <c:pt idx="18">
                  <c:v>44.914524241999992</c:v>
                </c:pt>
                <c:pt idx="19">
                  <c:v>45.495579653999982</c:v>
                </c:pt>
              </c:numCache>
            </c:numRef>
          </c:val>
          <c:smooth val="0"/>
        </c:ser>
        <c:ser>
          <c:idx val="0"/>
          <c:order val="1"/>
          <c:tx>
            <c:v>C01-2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'Fig8.6,7,28 Tbl8.22,23- CO2'!$D$30:$W$30</c:f>
              <c:numCache>
                <c:formatCode>#,##0.0_);[Red]\(#,##0.0\)</c:formatCode>
                <c:ptCount val="20"/>
                <c:pt idx="0">
                  <c:v>50.117881950000005</c:v>
                </c:pt>
                <c:pt idx="1">
                  <c:v>50.238158482000003</c:v>
                </c:pt>
                <c:pt idx="2">
                  <c:v>50.622243417999989</c:v>
                </c:pt>
                <c:pt idx="3">
                  <c:v>49.636426078000007</c:v>
                </c:pt>
                <c:pt idx="4">
                  <c:v>49.421415217000003</c:v>
                </c:pt>
                <c:pt idx="5">
                  <c:v>48.937581597000005</c:v>
                </c:pt>
                <c:pt idx="6">
                  <c:v>49.66546421599999</c:v>
                </c:pt>
                <c:pt idx="7">
                  <c:v>47.203081608999995</c:v>
                </c:pt>
                <c:pt idx="8">
                  <c:v>47.383347824999994</c:v>
                </c:pt>
                <c:pt idx="9">
                  <c:v>44.746440016000008</c:v>
                </c:pt>
                <c:pt idx="10">
                  <c:v>38.518974256000007</c:v>
                </c:pt>
                <c:pt idx="11">
                  <c:v>39.53900548</c:v>
                </c:pt>
                <c:pt idx="12">
                  <c:v>39.46183644100001</c:v>
                </c:pt>
                <c:pt idx="13">
                  <c:v>37.785332214</c:v>
                </c:pt>
                <c:pt idx="14">
                  <c:v>36.714890142999991</c:v>
                </c:pt>
                <c:pt idx="15">
                  <c:v>35.396999332999997</c:v>
                </c:pt>
                <c:pt idx="16">
                  <c:v>34.880720375000003</c:v>
                </c:pt>
                <c:pt idx="17">
                  <c:v>34.914711787999998</c:v>
                </c:pt>
                <c:pt idx="18">
                  <c:v>31.713046600999991</c:v>
                </c:pt>
                <c:pt idx="19">
                  <c:v>32.435364437000004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'Fig8.6,7,28 Tbl8.22,23- CO2'!$C$33</c:f>
              <c:strCache>
                <c:ptCount val="1"/>
                <c:pt idx="0">
                  <c:v>C04-2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CO2'!$D$33:$W$33</c:f>
              <c:numCache>
                <c:formatCode>#,##0.0_);[Red]\(#,##0.0\)</c:formatCode>
                <c:ptCount val="20"/>
                <c:pt idx="0">
                  <c:v>50.118606785000011</c:v>
                </c:pt>
                <c:pt idx="1">
                  <c:v>50.238874794000004</c:v>
                </c:pt>
                <c:pt idx="2">
                  <c:v>50.589053045999997</c:v>
                </c:pt>
                <c:pt idx="3">
                  <c:v>49.559443201000008</c:v>
                </c:pt>
                <c:pt idx="4">
                  <c:v>49.494083258999986</c:v>
                </c:pt>
                <c:pt idx="5">
                  <c:v>48.679987854000011</c:v>
                </c:pt>
                <c:pt idx="6">
                  <c:v>48.604529554999999</c:v>
                </c:pt>
                <c:pt idx="7">
                  <c:v>45.989540899000019</c:v>
                </c:pt>
                <c:pt idx="8">
                  <c:v>46.281003520999988</c:v>
                </c:pt>
                <c:pt idx="9">
                  <c:v>42.260827248000012</c:v>
                </c:pt>
                <c:pt idx="10">
                  <c:v>36.967026555999993</c:v>
                </c:pt>
                <c:pt idx="11">
                  <c:v>38.112165491000006</c:v>
                </c:pt>
                <c:pt idx="12">
                  <c:v>37.987119505000003</c:v>
                </c:pt>
                <c:pt idx="13">
                  <c:v>35.989294877000013</c:v>
                </c:pt>
                <c:pt idx="14">
                  <c:v>33.863467567000008</c:v>
                </c:pt>
                <c:pt idx="15">
                  <c:v>33.323131337</c:v>
                </c:pt>
                <c:pt idx="16">
                  <c:v>32.272596952999997</c:v>
                </c:pt>
                <c:pt idx="17">
                  <c:v>32.314206382000002</c:v>
                </c:pt>
                <c:pt idx="18">
                  <c:v>29.722294133999995</c:v>
                </c:pt>
                <c:pt idx="19">
                  <c:v>30.029130184999993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717088"/>
        <c:axId val="231717480"/>
      </c:lineChart>
      <c:catAx>
        <c:axId val="23171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31717480"/>
        <c:crosses val="autoZero"/>
        <c:auto val="1"/>
        <c:lblAlgn val="ctr"/>
        <c:lblOffset val="100"/>
        <c:noMultiLvlLbl val="0"/>
      </c:catAx>
      <c:valAx>
        <c:axId val="2317174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Million Ton</a:t>
                </a:r>
              </a:p>
            </c:rich>
          </c:tx>
          <c:overlay val="0"/>
        </c:title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317170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System CO2</a:t>
            </a:r>
            <a:r>
              <a:rPr lang="en-US" sz="1200" baseline="0"/>
              <a:t> Emissions (System Optimizer)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'Fig8.6,7,28 Tbl8.22,23- CO2'!$C$8</c:f>
              <c:strCache>
                <c:ptCount val="1"/>
                <c:pt idx="0">
                  <c:v>C01-R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CO2'!$D$8:$W$8</c:f>
              <c:numCache>
                <c:formatCode>#,##0.0_);[Red]\(#,##0.0\)</c:formatCode>
                <c:ptCount val="20"/>
                <c:pt idx="0">
                  <c:v>50.11813242600001</c:v>
                </c:pt>
                <c:pt idx="1">
                  <c:v>50.328577335000006</c:v>
                </c:pt>
                <c:pt idx="2">
                  <c:v>50.49899815700001</c:v>
                </c:pt>
                <c:pt idx="3">
                  <c:v>49.554962943</c:v>
                </c:pt>
                <c:pt idx="4">
                  <c:v>49.181018905999984</c:v>
                </c:pt>
                <c:pt idx="5">
                  <c:v>49.975781670000003</c:v>
                </c:pt>
                <c:pt idx="6">
                  <c:v>49.548488220999999</c:v>
                </c:pt>
                <c:pt idx="7">
                  <c:v>49.670781343000002</c:v>
                </c:pt>
                <c:pt idx="8">
                  <c:v>50.618285546999999</c:v>
                </c:pt>
                <c:pt idx="9">
                  <c:v>50.490843475999995</c:v>
                </c:pt>
                <c:pt idx="10">
                  <c:v>50.507953928000013</c:v>
                </c:pt>
                <c:pt idx="11">
                  <c:v>50.776921975000008</c:v>
                </c:pt>
                <c:pt idx="12">
                  <c:v>51.379532055000006</c:v>
                </c:pt>
                <c:pt idx="13">
                  <c:v>46.480798964999991</c:v>
                </c:pt>
                <c:pt idx="14">
                  <c:v>46.341564442000013</c:v>
                </c:pt>
                <c:pt idx="15">
                  <c:v>44.316503576000002</c:v>
                </c:pt>
                <c:pt idx="16">
                  <c:v>43.901035505999999</c:v>
                </c:pt>
                <c:pt idx="17">
                  <c:v>45.214773513000011</c:v>
                </c:pt>
                <c:pt idx="18">
                  <c:v>44.914524241999992</c:v>
                </c:pt>
                <c:pt idx="19">
                  <c:v>45.495579653999982</c:v>
                </c:pt>
              </c:numCache>
            </c:numRef>
          </c:val>
          <c:smooth val="0"/>
        </c:ser>
        <c:ser>
          <c:idx val="0"/>
          <c:order val="1"/>
          <c:tx>
            <c:v>C01-2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'Fig8.6,7,28 Tbl8.22,23- CO2'!$D$30:$W$30</c:f>
              <c:numCache>
                <c:formatCode>#,##0.0_);[Red]\(#,##0.0\)</c:formatCode>
                <c:ptCount val="20"/>
                <c:pt idx="0">
                  <c:v>50.117881950000005</c:v>
                </c:pt>
                <c:pt idx="1">
                  <c:v>50.238158482000003</c:v>
                </c:pt>
                <c:pt idx="2">
                  <c:v>50.622243417999989</c:v>
                </c:pt>
                <c:pt idx="3">
                  <c:v>49.636426078000007</c:v>
                </c:pt>
                <c:pt idx="4">
                  <c:v>49.421415217000003</c:v>
                </c:pt>
                <c:pt idx="5">
                  <c:v>48.937581597000005</c:v>
                </c:pt>
                <c:pt idx="6">
                  <c:v>49.66546421599999</c:v>
                </c:pt>
                <c:pt idx="7">
                  <c:v>47.203081608999995</c:v>
                </c:pt>
                <c:pt idx="8">
                  <c:v>47.383347824999994</c:v>
                </c:pt>
                <c:pt idx="9">
                  <c:v>44.746440016000008</c:v>
                </c:pt>
                <c:pt idx="10">
                  <c:v>38.518974256000007</c:v>
                </c:pt>
                <c:pt idx="11">
                  <c:v>39.53900548</c:v>
                </c:pt>
                <c:pt idx="12">
                  <c:v>39.46183644100001</c:v>
                </c:pt>
                <c:pt idx="13">
                  <c:v>37.785332214</c:v>
                </c:pt>
                <c:pt idx="14">
                  <c:v>36.714890142999991</c:v>
                </c:pt>
                <c:pt idx="15">
                  <c:v>35.396999332999997</c:v>
                </c:pt>
                <c:pt idx="16">
                  <c:v>34.880720375000003</c:v>
                </c:pt>
                <c:pt idx="17">
                  <c:v>34.914711787999998</c:v>
                </c:pt>
                <c:pt idx="18">
                  <c:v>31.713046600999991</c:v>
                </c:pt>
                <c:pt idx="19">
                  <c:v>32.435364437000004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'Fig8.6,7,28 Tbl8.22,23- CO2'!$C$34</c:f>
              <c:strCache>
                <c:ptCount val="1"/>
                <c:pt idx="0">
                  <c:v>C05-2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CO2'!$D$34:$W$34</c:f>
              <c:numCache>
                <c:formatCode>#,##0.0_);[Red]\(#,##0.0\)</c:formatCode>
                <c:ptCount val="20"/>
                <c:pt idx="0">
                  <c:v>50.11850702400001</c:v>
                </c:pt>
                <c:pt idx="1">
                  <c:v>50.238683901000002</c:v>
                </c:pt>
                <c:pt idx="2">
                  <c:v>50.622871882999995</c:v>
                </c:pt>
                <c:pt idx="3">
                  <c:v>49.636740406000001</c:v>
                </c:pt>
                <c:pt idx="4">
                  <c:v>49.592104263999985</c:v>
                </c:pt>
                <c:pt idx="5">
                  <c:v>49.245286495000002</c:v>
                </c:pt>
                <c:pt idx="6">
                  <c:v>49.499722593999998</c:v>
                </c:pt>
                <c:pt idx="7">
                  <c:v>46.627593300000015</c:v>
                </c:pt>
                <c:pt idx="8">
                  <c:v>46.908093626000003</c:v>
                </c:pt>
                <c:pt idx="9">
                  <c:v>43.916987855000009</c:v>
                </c:pt>
                <c:pt idx="10">
                  <c:v>38.246111825999989</c:v>
                </c:pt>
                <c:pt idx="11">
                  <c:v>39.415913678000003</c:v>
                </c:pt>
                <c:pt idx="12">
                  <c:v>40.111263694999998</c:v>
                </c:pt>
                <c:pt idx="13">
                  <c:v>37.537163147000001</c:v>
                </c:pt>
                <c:pt idx="14">
                  <c:v>36.650335409999997</c:v>
                </c:pt>
                <c:pt idx="15">
                  <c:v>35.302522740000001</c:v>
                </c:pt>
                <c:pt idx="16">
                  <c:v>34.198693720999998</c:v>
                </c:pt>
                <c:pt idx="17">
                  <c:v>34.193315046000002</c:v>
                </c:pt>
                <c:pt idx="18">
                  <c:v>31.624286759999986</c:v>
                </c:pt>
                <c:pt idx="19">
                  <c:v>31.836151365999992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718264"/>
        <c:axId val="231718656"/>
      </c:lineChart>
      <c:catAx>
        <c:axId val="231718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31718656"/>
        <c:crosses val="autoZero"/>
        <c:auto val="1"/>
        <c:lblAlgn val="ctr"/>
        <c:lblOffset val="100"/>
        <c:noMultiLvlLbl val="0"/>
      </c:catAx>
      <c:valAx>
        <c:axId val="2317186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Million Ton</a:t>
                </a:r>
              </a:p>
            </c:rich>
          </c:tx>
          <c:overlay val="0"/>
        </c:title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317182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System CO2</a:t>
            </a:r>
            <a:r>
              <a:rPr lang="en-US" sz="1200" baseline="0"/>
              <a:t> Emissions (System Optimizer)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'Fig8.6,7,28 Tbl8.22,23- CO2'!$C$8</c:f>
              <c:strCache>
                <c:ptCount val="1"/>
                <c:pt idx="0">
                  <c:v>C01-R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CO2'!$D$8:$W$8</c:f>
              <c:numCache>
                <c:formatCode>#,##0.0_);[Red]\(#,##0.0\)</c:formatCode>
                <c:ptCount val="20"/>
                <c:pt idx="0">
                  <c:v>50.11813242600001</c:v>
                </c:pt>
                <c:pt idx="1">
                  <c:v>50.328577335000006</c:v>
                </c:pt>
                <c:pt idx="2">
                  <c:v>50.49899815700001</c:v>
                </c:pt>
                <c:pt idx="3">
                  <c:v>49.554962943</c:v>
                </c:pt>
                <c:pt idx="4">
                  <c:v>49.181018905999984</c:v>
                </c:pt>
                <c:pt idx="5">
                  <c:v>49.975781670000003</c:v>
                </c:pt>
                <c:pt idx="6">
                  <c:v>49.548488220999999</c:v>
                </c:pt>
                <c:pt idx="7">
                  <c:v>49.670781343000002</c:v>
                </c:pt>
                <c:pt idx="8">
                  <c:v>50.618285546999999</c:v>
                </c:pt>
                <c:pt idx="9">
                  <c:v>50.490843475999995</c:v>
                </c:pt>
                <c:pt idx="10">
                  <c:v>50.507953928000013</c:v>
                </c:pt>
                <c:pt idx="11">
                  <c:v>50.776921975000008</c:v>
                </c:pt>
                <c:pt idx="12">
                  <c:v>51.379532055000006</c:v>
                </c:pt>
                <c:pt idx="13">
                  <c:v>46.480798964999991</c:v>
                </c:pt>
                <c:pt idx="14">
                  <c:v>46.341564442000013</c:v>
                </c:pt>
                <c:pt idx="15">
                  <c:v>44.316503576000002</c:v>
                </c:pt>
                <c:pt idx="16">
                  <c:v>43.901035505999999</c:v>
                </c:pt>
                <c:pt idx="17">
                  <c:v>45.214773513000011</c:v>
                </c:pt>
                <c:pt idx="18">
                  <c:v>44.914524241999992</c:v>
                </c:pt>
                <c:pt idx="19">
                  <c:v>45.495579653999982</c:v>
                </c:pt>
              </c:numCache>
            </c:numRef>
          </c:val>
          <c:smooth val="0"/>
        </c:ser>
        <c:ser>
          <c:idx val="0"/>
          <c:order val="1"/>
          <c:tx>
            <c:v>C01-2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'Fig8.6,7,28 Tbl8.22,23- CO2'!$D$30:$W$30</c:f>
              <c:numCache>
                <c:formatCode>#,##0.0_);[Red]\(#,##0.0\)</c:formatCode>
                <c:ptCount val="20"/>
                <c:pt idx="0">
                  <c:v>50.117881950000005</c:v>
                </c:pt>
                <c:pt idx="1">
                  <c:v>50.238158482000003</c:v>
                </c:pt>
                <c:pt idx="2">
                  <c:v>50.622243417999989</c:v>
                </c:pt>
                <c:pt idx="3">
                  <c:v>49.636426078000007</c:v>
                </c:pt>
                <c:pt idx="4">
                  <c:v>49.421415217000003</c:v>
                </c:pt>
                <c:pt idx="5">
                  <c:v>48.937581597000005</c:v>
                </c:pt>
                <c:pt idx="6">
                  <c:v>49.66546421599999</c:v>
                </c:pt>
                <c:pt idx="7">
                  <c:v>47.203081608999995</c:v>
                </c:pt>
                <c:pt idx="8">
                  <c:v>47.383347824999994</c:v>
                </c:pt>
                <c:pt idx="9">
                  <c:v>44.746440016000008</c:v>
                </c:pt>
                <c:pt idx="10">
                  <c:v>38.518974256000007</c:v>
                </c:pt>
                <c:pt idx="11">
                  <c:v>39.53900548</c:v>
                </c:pt>
                <c:pt idx="12">
                  <c:v>39.46183644100001</c:v>
                </c:pt>
                <c:pt idx="13">
                  <c:v>37.785332214</c:v>
                </c:pt>
                <c:pt idx="14">
                  <c:v>36.714890142999991</c:v>
                </c:pt>
                <c:pt idx="15">
                  <c:v>35.396999332999997</c:v>
                </c:pt>
                <c:pt idx="16">
                  <c:v>34.880720375000003</c:v>
                </c:pt>
                <c:pt idx="17">
                  <c:v>34.914711787999998</c:v>
                </c:pt>
                <c:pt idx="18">
                  <c:v>31.713046600999991</c:v>
                </c:pt>
                <c:pt idx="19">
                  <c:v>32.435364437000004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'Fig8.6,7,28 Tbl8.22,23- CO2'!$C$35</c:f>
              <c:strCache>
                <c:ptCount val="1"/>
                <c:pt idx="0">
                  <c:v>C05a-2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CO2'!$D$35:$W$35</c:f>
              <c:numCache>
                <c:formatCode>#,##0.0_);[Red]\(#,##0.0\)</c:formatCode>
                <c:ptCount val="20"/>
                <c:pt idx="0">
                  <c:v>50.116645980000008</c:v>
                </c:pt>
                <c:pt idx="1">
                  <c:v>50.238222282000002</c:v>
                </c:pt>
                <c:pt idx="2">
                  <c:v>50.622297844999991</c:v>
                </c:pt>
                <c:pt idx="3">
                  <c:v>49.620210160000006</c:v>
                </c:pt>
                <c:pt idx="4">
                  <c:v>49.607796361999988</c:v>
                </c:pt>
                <c:pt idx="5">
                  <c:v>49.392242635999999</c:v>
                </c:pt>
                <c:pt idx="6">
                  <c:v>49.518560556999994</c:v>
                </c:pt>
                <c:pt idx="7">
                  <c:v>46.059070825999996</c:v>
                </c:pt>
                <c:pt idx="8">
                  <c:v>46.019206113999992</c:v>
                </c:pt>
                <c:pt idx="9">
                  <c:v>43.85482908800001</c:v>
                </c:pt>
                <c:pt idx="10">
                  <c:v>36.592595739999993</c:v>
                </c:pt>
                <c:pt idx="11">
                  <c:v>35.817391275999995</c:v>
                </c:pt>
                <c:pt idx="12">
                  <c:v>36.331612789999994</c:v>
                </c:pt>
                <c:pt idx="13">
                  <c:v>35.332618055999994</c:v>
                </c:pt>
                <c:pt idx="14">
                  <c:v>35.879406359999997</c:v>
                </c:pt>
                <c:pt idx="15">
                  <c:v>35.407446381</c:v>
                </c:pt>
                <c:pt idx="16">
                  <c:v>34.217574230000004</c:v>
                </c:pt>
                <c:pt idx="17">
                  <c:v>34.240848141000001</c:v>
                </c:pt>
                <c:pt idx="18">
                  <c:v>31.759248666999994</c:v>
                </c:pt>
                <c:pt idx="19">
                  <c:v>31.985477097999997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719440"/>
        <c:axId val="231719832"/>
      </c:lineChart>
      <c:catAx>
        <c:axId val="23171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31719832"/>
        <c:crosses val="autoZero"/>
        <c:auto val="1"/>
        <c:lblAlgn val="ctr"/>
        <c:lblOffset val="100"/>
        <c:noMultiLvlLbl val="0"/>
      </c:catAx>
      <c:valAx>
        <c:axId val="2317198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Million Ton</a:t>
                </a:r>
              </a:p>
            </c:rich>
          </c:tx>
          <c:overlay val="0"/>
        </c:title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317194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5"/>
            <c:invertIfNegative val="0"/>
            <c:bubble3D val="0"/>
          </c:dPt>
          <c:dPt>
            <c:idx val="27"/>
            <c:invertIfNegative val="0"/>
            <c:bubble3D val="0"/>
          </c:dPt>
          <c:dPt>
            <c:idx val="29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8.3-5 - PVRR'!$B$71:$B$89</c:f>
              <c:strCache>
                <c:ptCount val="19"/>
                <c:pt idx="0">
                  <c:v>C01-R</c:v>
                </c:pt>
                <c:pt idx="1">
                  <c:v>C01-1</c:v>
                </c:pt>
                <c:pt idx="2">
                  <c:v>C02-1</c:v>
                </c:pt>
                <c:pt idx="3">
                  <c:v>C03-1</c:v>
                </c:pt>
                <c:pt idx="4">
                  <c:v>C04-1</c:v>
                </c:pt>
                <c:pt idx="5">
                  <c:v>C05-1</c:v>
                </c:pt>
                <c:pt idx="6">
                  <c:v>C05a-1</c:v>
                </c:pt>
                <c:pt idx="7">
                  <c:v>C05b-1</c:v>
                </c:pt>
                <c:pt idx="8">
                  <c:v>C05a-3</c:v>
                </c:pt>
                <c:pt idx="9">
                  <c:v>C05-3</c:v>
                </c:pt>
                <c:pt idx="10">
                  <c:v>C05b-3</c:v>
                </c:pt>
                <c:pt idx="11">
                  <c:v>C06-1</c:v>
                </c:pt>
                <c:pt idx="12">
                  <c:v>C07-1</c:v>
                </c:pt>
                <c:pt idx="13">
                  <c:v>C09-1</c:v>
                </c:pt>
                <c:pt idx="14">
                  <c:v>C11-1</c:v>
                </c:pt>
                <c:pt idx="15">
                  <c:v>C12-1</c:v>
                </c:pt>
                <c:pt idx="16">
                  <c:v>C13-1</c:v>
                </c:pt>
                <c:pt idx="17">
                  <c:v>C14-1</c:v>
                </c:pt>
                <c:pt idx="18">
                  <c:v>C14a-1</c:v>
                </c:pt>
              </c:strCache>
            </c:strRef>
          </c:cat>
          <c:val>
            <c:numRef>
              <c:f>'Fig 8.3-5 - PVRR'!$D$71:$D$89</c:f>
              <c:numCache>
                <c:formatCode>_("$"* #,##0.0_);_("$"* \(#,##0.0\);_("$"* "-"??_);_(@_)</c:formatCode>
                <c:ptCount val="19"/>
                <c:pt idx="0">
                  <c:v>26.828391236611324</c:v>
                </c:pt>
                <c:pt idx="1">
                  <c:v>26.683041004450043</c:v>
                </c:pt>
                <c:pt idx="2">
                  <c:v>27.786644836750344</c:v>
                </c:pt>
                <c:pt idx="3">
                  <c:v>28.889351986034352</c:v>
                </c:pt>
                <c:pt idx="4">
                  <c:v>29.309842893627351</c:v>
                </c:pt>
                <c:pt idx="5">
                  <c:v>26.645899804436034</c:v>
                </c:pt>
                <c:pt idx="6">
                  <c:v>26.591479517033942</c:v>
                </c:pt>
                <c:pt idx="7">
                  <c:v>26.649373945191268</c:v>
                </c:pt>
                <c:pt idx="8">
                  <c:v>26.615083976813391</c:v>
                </c:pt>
                <c:pt idx="9">
                  <c:v>26.577576043040072</c:v>
                </c:pt>
                <c:pt idx="10">
                  <c:v>26.648582676241205</c:v>
                </c:pt>
                <c:pt idx="11">
                  <c:v>27.929999754957109</c:v>
                </c:pt>
                <c:pt idx="12">
                  <c:v>28.515969802482978</c:v>
                </c:pt>
                <c:pt idx="13">
                  <c:v>26.8088699752231</c:v>
                </c:pt>
                <c:pt idx="14">
                  <c:v>26.649270491649709</c:v>
                </c:pt>
                <c:pt idx="15">
                  <c:v>26.654644909838371</c:v>
                </c:pt>
                <c:pt idx="16">
                  <c:v>26.901826002863643</c:v>
                </c:pt>
                <c:pt idx="17">
                  <c:v>39.441625220309021</c:v>
                </c:pt>
                <c:pt idx="18">
                  <c:v>39.30437232687062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29533272"/>
        <c:axId val="205178920"/>
      </c:barChart>
      <c:catAx>
        <c:axId val="229533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05178920"/>
        <c:crosses val="autoZero"/>
        <c:auto val="1"/>
        <c:lblAlgn val="ctr"/>
        <c:lblOffset val="100"/>
        <c:noMultiLvlLbl val="0"/>
      </c:catAx>
      <c:valAx>
        <c:axId val="205178920"/>
        <c:scaling>
          <c:orientation val="minMax"/>
          <c:max val="40"/>
          <c:min val="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PVRR ($ billion)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295332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System CO2</a:t>
            </a:r>
            <a:r>
              <a:rPr lang="en-US" sz="1200" baseline="0"/>
              <a:t> Emissions (System Optimizer)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'Fig8.6,7,28 Tbl8.22,23- CO2'!$C$8</c:f>
              <c:strCache>
                <c:ptCount val="1"/>
                <c:pt idx="0">
                  <c:v>C01-R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CO2'!$D$8:$W$8</c:f>
              <c:numCache>
                <c:formatCode>#,##0.0_);[Red]\(#,##0.0\)</c:formatCode>
                <c:ptCount val="20"/>
                <c:pt idx="0">
                  <c:v>50.11813242600001</c:v>
                </c:pt>
                <c:pt idx="1">
                  <c:v>50.328577335000006</c:v>
                </c:pt>
                <c:pt idx="2">
                  <c:v>50.49899815700001</c:v>
                </c:pt>
                <c:pt idx="3">
                  <c:v>49.554962943</c:v>
                </c:pt>
                <c:pt idx="4">
                  <c:v>49.181018905999984</c:v>
                </c:pt>
                <c:pt idx="5">
                  <c:v>49.975781670000003</c:v>
                </c:pt>
                <c:pt idx="6">
                  <c:v>49.548488220999999</c:v>
                </c:pt>
                <c:pt idx="7">
                  <c:v>49.670781343000002</c:v>
                </c:pt>
                <c:pt idx="8">
                  <c:v>50.618285546999999</c:v>
                </c:pt>
                <c:pt idx="9">
                  <c:v>50.490843475999995</c:v>
                </c:pt>
                <c:pt idx="10">
                  <c:v>50.507953928000013</c:v>
                </c:pt>
                <c:pt idx="11">
                  <c:v>50.776921975000008</c:v>
                </c:pt>
                <c:pt idx="12">
                  <c:v>51.379532055000006</c:v>
                </c:pt>
                <c:pt idx="13">
                  <c:v>46.480798964999991</c:v>
                </c:pt>
                <c:pt idx="14">
                  <c:v>46.341564442000013</c:v>
                </c:pt>
                <c:pt idx="15">
                  <c:v>44.316503576000002</c:v>
                </c:pt>
                <c:pt idx="16">
                  <c:v>43.901035505999999</c:v>
                </c:pt>
                <c:pt idx="17">
                  <c:v>45.214773513000011</c:v>
                </c:pt>
                <c:pt idx="18">
                  <c:v>44.914524241999992</c:v>
                </c:pt>
                <c:pt idx="19">
                  <c:v>45.495579653999982</c:v>
                </c:pt>
              </c:numCache>
            </c:numRef>
          </c:val>
          <c:smooth val="0"/>
        </c:ser>
        <c:ser>
          <c:idx val="0"/>
          <c:order val="1"/>
          <c:tx>
            <c:v>C01-2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'Fig8.6,7,28 Tbl8.22,23- CO2'!$D$30:$W$30</c:f>
              <c:numCache>
                <c:formatCode>#,##0.0_);[Red]\(#,##0.0\)</c:formatCode>
                <c:ptCount val="20"/>
                <c:pt idx="0">
                  <c:v>50.117881950000005</c:v>
                </c:pt>
                <c:pt idx="1">
                  <c:v>50.238158482000003</c:v>
                </c:pt>
                <c:pt idx="2">
                  <c:v>50.622243417999989</c:v>
                </c:pt>
                <c:pt idx="3">
                  <c:v>49.636426078000007</c:v>
                </c:pt>
                <c:pt idx="4">
                  <c:v>49.421415217000003</c:v>
                </c:pt>
                <c:pt idx="5">
                  <c:v>48.937581597000005</c:v>
                </c:pt>
                <c:pt idx="6">
                  <c:v>49.66546421599999</c:v>
                </c:pt>
                <c:pt idx="7">
                  <c:v>47.203081608999995</c:v>
                </c:pt>
                <c:pt idx="8">
                  <c:v>47.383347824999994</c:v>
                </c:pt>
                <c:pt idx="9">
                  <c:v>44.746440016000008</c:v>
                </c:pt>
                <c:pt idx="10">
                  <c:v>38.518974256000007</c:v>
                </c:pt>
                <c:pt idx="11">
                  <c:v>39.53900548</c:v>
                </c:pt>
                <c:pt idx="12">
                  <c:v>39.46183644100001</c:v>
                </c:pt>
                <c:pt idx="13">
                  <c:v>37.785332214</c:v>
                </c:pt>
                <c:pt idx="14">
                  <c:v>36.714890142999991</c:v>
                </c:pt>
                <c:pt idx="15">
                  <c:v>35.396999332999997</c:v>
                </c:pt>
                <c:pt idx="16">
                  <c:v>34.880720375000003</c:v>
                </c:pt>
                <c:pt idx="17">
                  <c:v>34.914711787999998</c:v>
                </c:pt>
                <c:pt idx="18">
                  <c:v>31.713046600999991</c:v>
                </c:pt>
                <c:pt idx="19">
                  <c:v>32.435364437000004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'Fig8.6,7,28 Tbl8.22,23- CO2'!$C$36</c:f>
              <c:strCache>
                <c:ptCount val="1"/>
                <c:pt idx="0">
                  <c:v>C06-2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CO2'!$D$36:$W$36</c:f>
              <c:numCache>
                <c:formatCode>#,##0.0_);[Red]\(#,##0.0\)</c:formatCode>
                <c:ptCount val="20"/>
                <c:pt idx="0">
                  <c:v>50.118606785000011</c:v>
                </c:pt>
                <c:pt idx="1">
                  <c:v>50.238874794000004</c:v>
                </c:pt>
                <c:pt idx="2">
                  <c:v>50.588251030999999</c:v>
                </c:pt>
                <c:pt idx="3">
                  <c:v>49.578891332999994</c:v>
                </c:pt>
                <c:pt idx="4">
                  <c:v>49.526856928999997</c:v>
                </c:pt>
                <c:pt idx="5">
                  <c:v>49.351755810000022</c:v>
                </c:pt>
                <c:pt idx="6">
                  <c:v>49.573370361000002</c:v>
                </c:pt>
                <c:pt idx="7">
                  <c:v>46.65492538300002</c:v>
                </c:pt>
                <c:pt idx="8">
                  <c:v>46.955933747999993</c:v>
                </c:pt>
                <c:pt idx="9">
                  <c:v>43.050445136999997</c:v>
                </c:pt>
                <c:pt idx="10">
                  <c:v>37.333563401999996</c:v>
                </c:pt>
                <c:pt idx="11">
                  <c:v>38.604755357999998</c:v>
                </c:pt>
                <c:pt idx="12">
                  <c:v>38.482562080999998</c:v>
                </c:pt>
                <c:pt idx="13">
                  <c:v>36.603474174000006</c:v>
                </c:pt>
                <c:pt idx="14">
                  <c:v>34.486830934999993</c:v>
                </c:pt>
                <c:pt idx="15">
                  <c:v>34.057215090999989</c:v>
                </c:pt>
                <c:pt idx="16">
                  <c:v>32.738594146999993</c:v>
                </c:pt>
                <c:pt idx="17">
                  <c:v>32.852214949999997</c:v>
                </c:pt>
                <c:pt idx="18">
                  <c:v>30.796311550999999</c:v>
                </c:pt>
                <c:pt idx="19">
                  <c:v>30.959071593999997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720616"/>
        <c:axId val="231721008"/>
      </c:lineChart>
      <c:catAx>
        <c:axId val="231720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31721008"/>
        <c:crosses val="autoZero"/>
        <c:auto val="1"/>
        <c:lblAlgn val="ctr"/>
        <c:lblOffset val="100"/>
        <c:noMultiLvlLbl val="0"/>
      </c:catAx>
      <c:valAx>
        <c:axId val="2317210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Million Ton</a:t>
                </a:r>
              </a:p>
            </c:rich>
          </c:tx>
          <c:overlay val="0"/>
        </c:title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317206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System CO2</a:t>
            </a:r>
            <a:r>
              <a:rPr lang="en-US" sz="1200" baseline="0"/>
              <a:t> Emissions (System Optimizer)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'Fig8.6,7,28 Tbl8.22,23- CO2'!$C$8</c:f>
              <c:strCache>
                <c:ptCount val="1"/>
                <c:pt idx="0">
                  <c:v>C01-R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CO2'!$D$8:$W$8</c:f>
              <c:numCache>
                <c:formatCode>#,##0.0_);[Red]\(#,##0.0\)</c:formatCode>
                <c:ptCount val="20"/>
                <c:pt idx="0">
                  <c:v>50.11813242600001</c:v>
                </c:pt>
                <c:pt idx="1">
                  <c:v>50.328577335000006</c:v>
                </c:pt>
                <c:pt idx="2">
                  <c:v>50.49899815700001</c:v>
                </c:pt>
                <c:pt idx="3">
                  <c:v>49.554962943</c:v>
                </c:pt>
                <c:pt idx="4">
                  <c:v>49.181018905999984</c:v>
                </c:pt>
                <c:pt idx="5">
                  <c:v>49.975781670000003</c:v>
                </c:pt>
                <c:pt idx="6">
                  <c:v>49.548488220999999</c:v>
                </c:pt>
                <c:pt idx="7">
                  <c:v>49.670781343000002</c:v>
                </c:pt>
                <c:pt idx="8">
                  <c:v>50.618285546999999</c:v>
                </c:pt>
                <c:pt idx="9">
                  <c:v>50.490843475999995</c:v>
                </c:pt>
                <c:pt idx="10">
                  <c:v>50.507953928000013</c:v>
                </c:pt>
                <c:pt idx="11">
                  <c:v>50.776921975000008</c:v>
                </c:pt>
                <c:pt idx="12">
                  <c:v>51.379532055000006</c:v>
                </c:pt>
                <c:pt idx="13">
                  <c:v>46.480798964999991</c:v>
                </c:pt>
                <c:pt idx="14">
                  <c:v>46.341564442000013</c:v>
                </c:pt>
                <c:pt idx="15">
                  <c:v>44.316503576000002</c:v>
                </c:pt>
                <c:pt idx="16">
                  <c:v>43.901035505999999</c:v>
                </c:pt>
                <c:pt idx="17">
                  <c:v>45.214773513000011</c:v>
                </c:pt>
                <c:pt idx="18">
                  <c:v>44.914524241999992</c:v>
                </c:pt>
                <c:pt idx="19">
                  <c:v>45.495579653999982</c:v>
                </c:pt>
              </c:numCache>
            </c:numRef>
          </c:val>
          <c:smooth val="0"/>
        </c:ser>
        <c:ser>
          <c:idx val="0"/>
          <c:order val="1"/>
          <c:tx>
            <c:v>C01-2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'Fig8.6,7,28 Tbl8.22,23- CO2'!$D$30:$W$30</c:f>
              <c:numCache>
                <c:formatCode>#,##0.0_);[Red]\(#,##0.0\)</c:formatCode>
                <c:ptCount val="20"/>
                <c:pt idx="0">
                  <c:v>50.117881950000005</c:v>
                </c:pt>
                <c:pt idx="1">
                  <c:v>50.238158482000003</c:v>
                </c:pt>
                <c:pt idx="2">
                  <c:v>50.622243417999989</c:v>
                </c:pt>
                <c:pt idx="3">
                  <c:v>49.636426078000007</c:v>
                </c:pt>
                <c:pt idx="4">
                  <c:v>49.421415217000003</c:v>
                </c:pt>
                <c:pt idx="5">
                  <c:v>48.937581597000005</c:v>
                </c:pt>
                <c:pt idx="6">
                  <c:v>49.66546421599999</c:v>
                </c:pt>
                <c:pt idx="7">
                  <c:v>47.203081608999995</c:v>
                </c:pt>
                <c:pt idx="8">
                  <c:v>47.383347824999994</c:v>
                </c:pt>
                <c:pt idx="9">
                  <c:v>44.746440016000008</c:v>
                </c:pt>
                <c:pt idx="10">
                  <c:v>38.518974256000007</c:v>
                </c:pt>
                <c:pt idx="11">
                  <c:v>39.53900548</c:v>
                </c:pt>
                <c:pt idx="12">
                  <c:v>39.46183644100001</c:v>
                </c:pt>
                <c:pt idx="13">
                  <c:v>37.785332214</c:v>
                </c:pt>
                <c:pt idx="14">
                  <c:v>36.714890142999991</c:v>
                </c:pt>
                <c:pt idx="15">
                  <c:v>35.396999332999997</c:v>
                </c:pt>
                <c:pt idx="16">
                  <c:v>34.880720375000003</c:v>
                </c:pt>
                <c:pt idx="17">
                  <c:v>34.914711787999998</c:v>
                </c:pt>
                <c:pt idx="18">
                  <c:v>31.713046600999991</c:v>
                </c:pt>
                <c:pt idx="19">
                  <c:v>32.435364437000004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'Fig8.6,7,28 Tbl8.22,23- CO2'!$C$37</c:f>
              <c:strCache>
                <c:ptCount val="1"/>
                <c:pt idx="0">
                  <c:v>C07-2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CO2'!$D$37:$W$37</c:f>
              <c:numCache>
                <c:formatCode>#,##0.0_);[Red]\(#,##0.0\)</c:formatCode>
                <c:ptCount val="20"/>
                <c:pt idx="0">
                  <c:v>50.118606785000011</c:v>
                </c:pt>
                <c:pt idx="1">
                  <c:v>50.238874794000004</c:v>
                </c:pt>
                <c:pt idx="2">
                  <c:v>50.59263065599999</c:v>
                </c:pt>
                <c:pt idx="3">
                  <c:v>49.578768254999993</c:v>
                </c:pt>
                <c:pt idx="4">
                  <c:v>48.545160883999998</c:v>
                </c:pt>
                <c:pt idx="5">
                  <c:v>48.867059930999986</c:v>
                </c:pt>
                <c:pt idx="6">
                  <c:v>49.126965723000005</c:v>
                </c:pt>
                <c:pt idx="7">
                  <c:v>46.518818863</c:v>
                </c:pt>
                <c:pt idx="8">
                  <c:v>46.702260941999988</c:v>
                </c:pt>
                <c:pt idx="9">
                  <c:v>43.019239836999994</c:v>
                </c:pt>
                <c:pt idx="10">
                  <c:v>37.356816668</c:v>
                </c:pt>
                <c:pt idx="11">
                  <c:v>38.667123193999998</c:v>
                </c:pt>
                <c:pt idx="12">
                  <c:v>38.588652582000002</c:v>
                </c:pt>
                <c:pt idx="13">
                  <c:v>36.754018359000007</c:v>
                </c:pt>
                <c:pt idx="14">
                  <c:v>34.648016433999999</c:v>
                </c:pt>
                <c:pt idx="15">
                  <c:v>33.966973288999995</c:v>
                </c:pt>
                <c:pt idx="16">
                  <c:v>32.789302328999995</c:v>
                </c:pt>
                <c:pt idx="17">
                  <c:v>32.827431337999997</c:v>
                </c:pt>
                <c:pt idx="18">
                  <c:v>30.552755800999993</c:v>
                </c:pt>
                <c:pt idx="19">
                  <c:v>30.848714063999999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721792"/>
        <c:axId val="231722184"/>
      </c:lineChart>
      <c:catAx>
        <c:axId val="23172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31722184"/>
        <c:crosses val="autoZero"/>
        <c:auto val="1"/>
        <c:lblAlgn val="ctr"/>
        <c:lblOffset val="100"/>
        <c:noMultiLvlLbl val="0"/>
      </c:catAx>
      <c:valAx>
        <c:axId val="2317221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Million Ton</a:t>
                </a:r>
              </a:p>
            </c:rich>
          </c:tx>
          <c:overlay val="0"/>
        </c:title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3172179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System CO2</a:t>
            </a:r>
            <a:r>
              <a:rPr lang="en-US" sz="1200" baseline="0"/>
              <a:t> Emissions (System Optimizer)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'Fig8.6,7,28 Tbl8.22,23- CO2'!$C$8</c:f>
              <c:strCache>
                <c:ptCount val="1"/>
                <c:pt idx="0">
                  <c:v>C01-R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CO2'!$D$8:$W$8</c:f>
              <c:numCache>
                <c:formatCode>#,##0.0_);[Red]\(#,##0.0\)</c:formatCode>
                <c:ptCount val="20"/>
                <c:pt idx="0">
                  <c:v>50.11813242600001</c:v>
                </c:pt>
                <c:pt idx="1">
                  <c:v>50.328577335000006</c:v>
                </c:pt>
                <c:pt idx="2">
                  <c:v>50.49899815700001</c:v>
                </c:pt>
                <c:pt idx="3">
                  <c:v>49.554962943</c:v>
                </c:pt>
                <c:pt idx="4">
                  <c:v>49.181018905999984</c:v>
                </c:pt>
                <c:pt idx="5">
                  <c:v>49.975781670000003</c:v>
                </c:pt>
                <c:pt idx="6">
                  <c:v>49.548488220999999</c:v>
                </c:pt>
                <c:pt idx="7">
                  <c:v>49.670781343000002</c:v>
                </c:pt>
                <c:pt idx="8">
                  <c:v>50.618285546999999</c:v>
                </c:pt>
                <c:pt idx="9">
                  <c:v>50.490843475999995</c:v>
                </c:pt>
                <c:pt idx="10">
                  <c:v>50.507953928000013</c:v>
                </c:pt>
                <c:pt idx="11">
                  <c:v>50.776921975000008</c:v>
                </c:pt>
                <c:pt idx="12">
                  <c:v>51.379532055000006</c:v>
                </c:pt>
                <c:pt idx="13">
                  <c:v>46.480798964999991</c:v>
                </c:pt>
                <c:pt idx="14">
                  <c:v>46.341564442000013</c:v>
                </c:pt>
                <c:pt idx="15">
                  <c:v>44.316503576000002</c:v>
                </c:pt>
                <c:pt idx="16">
                  <c:v>43.901035505999999</c:v>
                </c:pt>
                <c:pt idx="17">
                  <c:v>45.214773513000011</c:v>
                </c:pt>
                <c:pt idx="18">
                  <c:v>44.914524241999992</c:v>
                </c:pt>
                <c:pt idx="19">
                  <c:v>45.495579653999982</c:v>
                </c:pt>
              </c:numCache>
            </c:numRef>
          </c:val>
          <c:smooth val="0"/>
        </c:ser>
        <c:ser>
          <c:idx val="0"/>
          <c:order val="1"/>
          <c:tx>
            <c:v>C01-2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'Fig8.6,7,28 Tbl8.22,23- CO2'!$D$30:$W$30</c:f>
              <c:numCache>
                <c:formatCode>#,##0.0_);[Red]\(#,##0.0\)</c:formatCode>
                <c:ptCount val="20"/>
                <c:pt idx="0">
                  <c:v>50.117881950000005</c:v>
                </c:pt>
                <c:pt idx="1">
                  <c:v>50.238158482000003</c:v>
                </c:pt>
                <c:pt idx="2">
                  <c:v>50.622243417999989</c:v>
                </c:pt>
                <c:pt idx="3">
                  <c:v>49.636426078000007</c:v>
                </c:pt>
                <c:pt idx="4">
                  <c:v>49.421415217000003</c:v>
                </c:pt>
                <c:pt idx="5">
                  <c:v>48.937581597000005</c:v>
                </c:pt>
                <c:pt idx="6">
                  <c:v>49.66546421599999</c:v>
                </c:pt>
                <c:pt idx="7">
                  <c:v>47.203081608999995</c:v>
                </c:pt>
                <c:pt idx="8">
                  <c:v>47.383347824999994</c:v>
                </c:pt>
                <c:pt idx="9">
                  <c:v>44.746440016000008</c:v>
                </c:pt>
                <c:pt idx="10">
                  <c:v>38.518974256000007</c:v>
                </c:pt>
                <c:pt idx="11">
                  <c:v>39.53900548</c:v>
                </c:pt>
                <c:pt idx="12">
                  <c:v>39.46183644100001</c:v>
                </c:pt>
                <c:pt idx="13">
                  <c:v>37.785332214</c:v>
                </c:pt>
                <c:pt idx="14">
                  <c:v>36.714890142999991</c:v>
                </c:pt>
                <c:pt idx="15">
                  <c:v>35.396999332999997</c:v>
                </c:pt>
                <c:pt idx="16">
                  <c:v>34.880720375000003</c:v>
                </c:pt>
                <c:pt idx="17">
                  <c:v>34.914711787999998</c:v>
                </c:pt>
                <c:pt idx="18">
                  <c:v>31.713046600999991</c:v>
                </c:pt>
                <c:pt idx="19">
                  <c:v>32.435364437000004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'Fig8.6,7,28 Tbl8.22,23- CO2'!$C$38</c:f>
              <c:strCache>
                <c:ptCount val="1"/>
                <c:pt idx="0">
                  <c:v>C09-2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CO2'!$D$38:$W$38</c:f>
              <c:numCache>
                <c:formatCode>#,##0.0_);[Red]\(#,##0.0\)</c:formatCode>
                <c:ptCount val="20"/>
                <c:pt idx="0">
                  <c:v>50.111561736000006</c:v>
                </c:pt>
                <c:pt idx="1">
                  <c:v>50.225073422999998</c:v>
                </c:pt>
                <c:pt idx="2">
                  <c:v>50.600573696000005</c:v>
                </c:pt>
                <c:pt idx="3">
                  <c:v>49.611945131999995</c:v>
                </c:pt>
                <c:pt idx="4">
                  <c:v>49.523219867999991</c:v>
                </c:pt>
                <c:pt idx="5">
                  <c:v>49.211827121000013</c:v>
                </c:pt>
                <c:pt idx="6">
                  <c:v>49.468110100999986</c:v>
                </c:pt>
                <c:pt idx="7">
                  <c:v>47.464525787000007</c:v>
                </c:pt>
                <c:pt idx="8">
                  <c:v>47.739938243999994</c:v>
                </c:pt>
                <c:pt idx="9">
                  <c:v>44.781953606999991</c:v>
                </c:pt>
                <c:pt idx="10">
                  <c:v>39.070451608999996</c:v>
                </c:pt>
                <c:pt idx="11">
                  <c:v>40.178851150000007</c:v>
                </c:pt>
                <c:pt idx="12">
                  <c:v>40.238078672</c:v>
                </c:pt>
                <c:pt idx="13">
                  <c:v>38.398526439999991</c:v>
                </c:pt>
                <c:pt idx="14">
                  <c:v>36.578683069999997</c:v>
                </c:pt>
                <c:pt idx="15">
                  <c:v>35.356864969999997</c:v>
                </c:pt>
                <c:pt idx="16">
                  <c:v>33.923805019999996</c:v>
                </c:pt>
                <c:pt idx="17">
                  <c:v>34.316463215000006</c:v>
                </c:pt>
                <c:pt idx="18">
                  <c:v>31.621688665999997</c:v>
                </c:pt>
                <c:pt idx="19">
                  <c:v>31.649857565999998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023080"/>
        <c:axId val="232023472"/>
      </c:lineChart>
      <c:catAx>
        <c:axId val="232023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32023472"/>
        <c:crosses val="autoZero"/>
        <c:auto val="1"/>
        <c:lblAlgn val="ctr"/>
        <c:lblOffset val="100"/>
        <c:noMultiLvlLbl val="0"/>
      </c:catAx>
      <c:valAx>
        <c:axId val="2320234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Million Ton</a:t>
                </a:r>
              </a:p>
            </c:rich>
          </c:tx>
          <c:overlay val="0"/>
        </c:title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3202308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System CO2</a:t>
            </a:r>
            <a:r>
              <a:rPr lang="en-US" sz="1200" baseline="0"/>
              <a:t> Emissions (System Optimizer)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'Fig8.6,7,28 Tbl8.22,23- CO2'!$C$8</c:f>
              <c:strCache>
                <c:ptCount val="1"/>
                <c:pt idx="0">
                  <c:v>C01-R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CO2'!$D$8:$W$8</c:f>
              <c:numCache>
                <c:formatCode>#,##0.0_);[Red]\(#,##0.0\)</c:formatCode>
                <c:ptCount val="20"/>
                <c:pt idx="0">
                  <c:v>50.11813242600001</c:v>
                </c:pt>
                <c:pt idx="1">
                  <c:v>50.328577335000006</c:v>
                </c:pt>
                <c:pt idx="2">
                  <c:v>50.49899815700001</c:v>
                </c:pt>
                <c:pt idx="3">
                  <c:v>49.554962943</c:v>
                </c:pt>
                <c:pt idx="4">
                  <c:v>49.181018905999984</c:v>
                </c:pt>
                <c:pt idx="5">
                  <c:v>49.975781670000003</c:v>
                </c:pt>
                <c:pt idx="6">
                  <c:v>49.548488220999999</c:v>
                </c:pt>
                <c:pt idx="7">
                  <c:v>49.670781343000002</c:v>
                </c:pt>
                <c:pt idx="8">
                  <c:v>50.618285546999999</c:v>
                </c:pt>
                <c:pt idx="9">
                  <c:v>50.490843475999995</c:v>
                </c:pt>
                <c:pt idx="10">
                  <c:v>50.507953928000013</c:v>
                </c:pt>
                <c:pt idx="11">
                  <c:v>50.776921975000008</c:v>
                </c:pt>
                <c:pt idx="12">
                  <c:v>51.379532055000006</c:v>
                </c:pt>
                <c:pt idx="13">
                  <c:v>46.480798964999991</c:v>
                </c:pt>
                <c:pt idx="14">
                  <c:v>46.341564442000013</c:v>
                </c:pt>
                <c:pt idx="15">
                  <c:v>44.316503576000002</c:v>
                </c:pt>
                <c:pt idx="16">
                  <c:v>43.901035505999999</c:v>
                </c:pt>
                <c:pt idx="17">
                  <c:v>45.214773513000011</c:v>
                </c:pt>
                <c:pt idx="18">
                  <c:v>44.914524241999992</c:v>
                </c:pt>
                <c:pt idx="19">
                  <c:v>45.495579653999982</c:v>
                </c:pt>
              </c:numCache>
            </c:numRef>
          </c:val>
          <c:smooth val="0"/>
        </c:ser>
        <c:ser>
          <c:idx val="0"/>
          <c:order val="1"/>
          <c:tx>
            <c:v>C01-2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'Fig8.6,7,28 Tbl8.22,23- CO2'!$D$30:$W$30</c:f>
              <c:numCache>
                <c:formatCode>#,##0.0_);[Red]\(#,##0.0\)</c:formatCode>
                <c:ptCount val="20"/>
                <c:pt idx="0">
                  <c:v>50.117881950000005</c:v>
                </c:pt>
                <c:pt idx="1">
                  <c:v>50.238158482000003</c:v>
                </c:pt>
                <c:pt idx="2">
                  <c:v>50.622243417999989</c:v>
                </c:pt>
                <c:pt idx="3">
                  <c:v>49.636426078000007</c:v>
                </c:pt>
                <c:pt idx="4">
                  <c:v>49.421415217000003</c:v>
                </c:pt>
                <c:pt idx="5">
                  <c:v>48.937581597000005</c:v>
                </c:pt>
                <c:pt idx="6">
                  <c:v>49.66546421599999</c:v>
                </c:pt>
                <c:pt idx="7">
                  <c:v>47.203081608999995</c:v>
                </c:pt>
                <c:pt idx="8">
                  <c:v>47.383347824999994</c:v>
                </c:pt>
                <c:pt idx="9">
                  <c:v>44.746440016000008</c:v>
                </c:pt>
                <c:pt idx="10">
                  <c:v>38.518974256000007</c:v>
                </c:pt>
                <c:pt idx="11">
                  <c:v>39.53900548</c:v>
                </c:pt>
                <c:pt idx="12">
                  <c:v>39.46183644100001</c:v>
                </c:pt>
                <c:pt idx="13">
                  <c:v>37.785332214</c:v>
                </c:pt>
                <c:pt idx="14">
                  <c:v>36.714890142999991</c:v>
                </c:pt>
                <c:pt idx="15">
                  <c:v>35.396999332999997</c:v>
                </c:pt>
                <c:pt idx="16">
                  <c:v>34.880720375000003</c:v>
                </c:pt>
                <c:pt idx="17">
                  <c:v>34.914711787999998</c:v>
                </c:pt>
                <c:pt idx="18">
                  <c:v>31.713046600999991</c:v>
                </c:pt>
                <c:pt idx="19">
                  <c:v>32.435364437000004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'Fig8.6,7,28 Tbl8.22,23- CO2'!$C$39</c:f>
              <c:strCache>
                <c:ptCount val="1"/>
                <c:pt idx="0">
                  <c:v>C11-2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CO2'!$D$39:$W$39</c:f>
              <c:numCache>
                <c:formatCode>#,##0.0_);[Red]\(#,##0.0\)</c:formatCode>
                <c:ptCount val="20"/>
                <c:pt idx="0">
                  <c:v>50.118615159000001</c:v>
                </c:pt>
                <c:pt idx="1">
                  <c:v>50.228069509000001</c:v>
                </c:pt>
                <c:pt idx="2">
                  <c:v>50.598004156000002</c:v>
                </c:pt>
                <c:pt idx="3">
                  <c:v>49.598829912000006</c:v>
                </c:pt>
                <c:pt idx="4">
                  <c:v>49.525326419999999</c:v>
                </c:pt>
                <c:pt idx="5">
                  <c:v>49.222573544000007</c:v>
                </c:pt>
                <c:pt idx="6">
                  <c:v>49.526747685999986</c:v>
                </c:pt>
                <c:pt idx="7">
                  <c:v>46.639122608000008</c:v>
                </c:pt>
                <c:pt idx="8">
                  <c:v>46.953087232999998</c:v>
                </c:pt>
                <c:pt idx="9">
                  <c:v>43.963668505000001</c:v>
                </c:pt>
                <c:pt idx="10">
                  <c:v>38.300630444999996</c:v>
                </c:pt>
                <c:pt idx="11">
                  <c:v>39.381314457999999</c:v>
                </c:pt>
                <c:pt idx="12">
                  <c:v>39.335683910999997</c:v>
                </c:pt>
                <c:pt idx="13">
                  <c:v>37.513334329000003</c:v>
                </c:pt>
                <c:pt idx="14">
                  <c:v>36.628290127999996</c:v>
                </c:pt>
                <c:pt idx="15">
                  <c:v>35.269597523000002</c:v>
                </c:pt>
                <c:pt idx="16">
                  <c:v>34.193431527000001</c:v>
                </c:pt>
                <c:pt idx="17">
                  <c:v>34.202779872999997</c:v>
                </c:pt>
                <c:pt idx="18">
                  <c:v>31.66497871799999</c:v>
                </c:pt>
                <c:pt idx="19">
                  <c:v>31.871537471999993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024256"/>
        <c:axId val="232024648"/>
      </c:lineChart>
      <c:catAx>
        <c:axId val="23202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32024648"/>
        <c:crosses val="autoZero"/>
        <c:auto val="1"/>
        <c:lblAlgn val="ctr"/>
        <c:lblOffset val="100"/>
        <c:noMultiLvlLbl val="0"/>
      </c:catAx>
      <c:valAx>
        <c:axId val="232024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Million Ton</a:t>
                </a:r>
              </a:p>
            </c:rich>
          </c:tx>
          <c:overlay val="0"/>
        </c:title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320242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System CO2</a:t>
            </a:r>
            <a:r>
              <a:rPr lang="en-US" sz="1200" baseline="0"/>
              <a:t> Emissions (System Optimizer)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'Fig8.6,7,28 Tbl8.22,23- CO2'!$C$8</c:f>
              <c:strCache>
                <c:ptCount val="1"/>
                <c:pt idx="0">
                  <c:v>C01-R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CO2'!$D$8:$W$8</c:f>
              <c:numCache>
                <c:formatCode>#,##0.0_);[Red]\(#,##0.0\)</c:formatCode>
                <c:ptCount val="20"/>
                <c:pt idx="0">
                  <c:v>50.11813242600001</c:v>
                </c:pt>
                <c:pt idx="1">
                  <c:v>50.328577335000006</c:v>
                </c:pt>
                <c:pt idx="2">
                  <c:v>50.49899815700001</c:v>
                </c:pt>
                <c:pt idx="3">
                  <c:v>49.554962943</c:v>
                </c:pt>
                <c:pt idx="4">
                  <c:v>49.181018905999984</c:v>
                </c:pt>
                <c:pt idx="5">
                  <c:v>49.975781670000003</c:v>
                </c:pt>
                <c:pt idx="6">
                  <c:v>49.548488220999999</c:v>
                </c:pt>
                <c:pt idx="7">
                  <c:v>49.670781343000002</c:v>
                </c:pt>
                <c:pt idx="8">
                  <c:v>50.618285546999999</c:v>
                </c:pt>
                <c:pt idx="9">
                  <c:v>50.490843475999995</c:v>
                </c:pt>
                <c:pt idx="10">
                  <c:v>50.507953928000013</c:v>
                </c:pt>
                <c:pt idx="11">
                  <c:v>50.776921975000008</c:v>
                </c:pt>
                <c:pt idx="12">
                  <c:v>51.379532055000006</c:v>
                </c:pt>
                <c:pt idx="13">
                  <c:v>46.480798964999991</c:v>
                </c:pt>
                <c:pt idx="14">
                  <c:v>46.341564442000013</c:v>
                </c:pt>
                <c:pt idx="15">
                  <c:v>44.316503576000002</c:v>
                </c:pt>
                <c:pt idx="16">
                  <c:v>43.901035505999999</c:v>
                </c:pt>
                <c:pt idx="17">
                  <c:v>45.214773513000011</c:v>
                </c:pt>
                <c:pt idx="18">
                  <c:v>44.914524241999992</c:v>
                </c:pt>
                <c:pt idx="19">
                  <c:v>45.495579653999982</c:v>
                </c:pt>
              </c:numCache>
            </c:numRef>
          </c:val>
          <c:smooth val="0"/>
        </c:ser>
        <c:ser>
          <c:idx val="2"/>
          <c:order val="1"/>
          <c:tx>
            <c:v>C01-2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'Fig8.6,7,28 Tbl8.22,23- CO2'!$D$30:$W$30</c:f>
              <c:numCache>
                <c:formatCode>#,##0.0_);[Red]\(#,##0.0\)</c:formatCode>
                <c:ptCount val="20"/>
                <c:pt idx="0">
                  <c:v>50.117881950000005</c:v>
                </c:pt>
                <c:pt idx="1">
                  <c:v>50.238158482000003</c:v>
                </c:pt>
                <c:pt idx="2">
                  <c:v>50.622243417999989</c:v>
                </c:pt>
                <c:pt idx="3">
                  <c:v>49.636426078000007</c:v>
                </c:pt>
                <c:pt idx="4">
                  <c:v>49.421415217000003</c:v>
                </c:pt>
                <c:pt idx="5">
                  <c:v>48.937581597000005</c:v>
                </c:pt>
                <c:pt idx="6">
                  <c:v>49.66546421599999</c:v>
                </c:pt>
                <c:pt idx="7">
                  <c:v>47.203081608999995</c:v>
                </c:pt>
                <c:pt idx="8">
                  <c:v>47.383347824999994</c:v>
                </c:pt>
                <c:pt idx="9">
                  <c:v>44.746440016000008</c:v>
                </c:pt>
                <c:pt idx="10">
                  <c:v>38.518974256000007</c:v>
                </c:pt>
                <c:pt idx="11">
                  <c:v>39.53900548</c:v>
                </c:pt>
                <c:pt idx="12">
                  <c:v>39.46183644100001</c:v>
                </c:pt>
                <c:pt idx="13">
                  <c:v>37.785332214</c:v>
                </c:pt>
                <c:pt idx="14">
                  <c:v>36.714890142999991</c:v>
                </c:pt>
                <c:pt idx="15">
                  <c:v>35.396999332999997</c:v>
                </c:pt>
                <c:pt idx="16">
                  <c:v>34.880720375000003</c:v>
                </c:pt>
                <c:pt idx="17">
                  <c:v>34.914711787999998</c:v>
                </c:pt>
                <c:pt idx="18">
                  <c:v>31.713046600999991</c:v>
                </c:pt>
                <c:pt idx="19">
                  <c:v>32.435364437000004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'Fig8.6,7,28 Tbl8.22,23- CO2'!$C$40</c:f>
              <c:strCache>
                <c:ptCount val="1"/>
                <c:pt idx="0">
                  <c:v>C12-2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CO2'!$D$40:$W$40</c:f>
              <c:numCache>
                <c:formatCode>#,##0.0_);[Red]\(#,##0.0\)</c:formatCode>
                <c:ptCount val="20"/>
                <c:pt idx="0">
                  <c:v>50.118132427000006</c:v>
                </c:pt>
                <c:pt idx="1">
                  <c:v>50.238250345000004</c:v>
                </c:pt>
                <c:pt idx="2">
                  <c:v>50.622416631999997</c:v>
                </c:pt>
                <c:pt idx="3">
                  <c:v>49.619823617000002</c:v>
                </c:pt>
                <c:pt idx="4">
                  <c:v>49.587568904999998</c:v>
                </c:pt>
                <c:pt idx="5">
                  <c:v>42.493700003999997</c:v>
                </c:pt>
                <c:pt idx="6">
                  <c:v>42.376180992000016</c:v>
                </c:pt>
                <c:pt idx="7">
                  <c:v>42.25866298799999</c:v>
                </c:pt>
                <c:pt idx="8">
                  <c:v>42.141143993000014</c:v>
                </c:pt>
                <c:pt idx="9">
                  <c:v>42.023625003999989</c:v>
                </c:pt>
                <c:pt idx="10">
                  <c:v>38.489237596999999</c:v>
                </c:pt>
                <c:pt idx="11">
                  <c:v>39.786374682999998</c:v>
                </c:pt>
                <c:pt idx="12">
                  <c:v>39.696799466000002</c:v>
                </c:pt>
                <c:pt idx="13">
                  <c:v>38.080474428999999</c:v>
                </c:pt>
                <c:pt idx="14">
                  <c:v>36.702087204999998</c:v>
                </c:pt>
                <c:pt idx="15">
                  <c:v>35.233047723000006</c:v>
                </c:pt>
                <c:pt idx="16">
                  <c:v>34.119119865999998</c:v>
                </c:pt>
                <c:pt idx="17">
                  <c:v>34.753757245000003</c:v>
                </c:pt>
                <c:pt idx="18">
                  <c:v>31.393932644999989</c:v>
                </c:pt>
                <c:pt idx="19">
                  <c:v>32.084062772999992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025432"/>
        <c:axId val="232025824"/>
      </c:lineChart>
      <c:catAx>
        <c:axId val="232025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32025824"/>
        <c:crosses val="autoZero"/>
        <c:auto val="1"/>
        <c:lblAlgn val="ctr"/>
        <c:lblOffset val="100"/>
        <c:noMultiLvlLbl val="0"/>
      </c:catAx>
      <c:valAx>
        <c:axId val="232025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Million Ton</a:t>
                </a:r>
              </a:p>
            </c:rich>
          </c:tx>
          <c:overlay val="0"/>
        </c:title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320254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System CO2</a:t>
            </a:r>
            <a:r>
              <a:rPr lang="en-US" sz="1200" baseline="0"/>
              <a:t> Emissions (System Optimizer)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'Fig8.6,7,28 Tbl8.22,23- CO2'!$C$8</c:f>
              <c:strCache>
                <c:ptCount val="1"/>
                <c:pt idx="0">
                  <c:v>C01-R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CO2'!$D$8:$W$8</c:f>
              <c:numCache>
                <c:formatCode>#,##0.0_);[Red]\(#,##0.0\)</c:formatCode>
                <c:ptCount val="20"/>
                <c:pt idx="0">
                  <c:v>50.11813242600001</c:v>
                </c:pt>
                <c:pt idx="1">
                  <c:v>50.328577335000006</c:v>
                </c:pt>
                <c:pt idx="2">
                  <c:v>50.49899815700001</c:v>
                </c:pt>
                <c:pt idx="3">
                  <c:v>49.554962943</c:v>
                </c:pt>
                <c:pt idx="4">
                  <c:v>49.181018905999984</c:v>
                </c:pt>
                <c:pt idx="5">
                  <c:v>49.975781670000003</c:v>
                </c:pt>
                <c:pt idx="6">
                  <c:v>49.548488220999999</c:v>
                </c:pt>
                <c:pt idx="7">
                  <c:v>49.670781343000002</c:v>
                </c:pt>
                <c:pt idx="8">
                  <c:v>50.618285546999999</c:v>
                </c:pt>
                <c:pt idx="9">
                  <c:v>50.490843475999995</c:v>
                </c:pt>
                <c:pt idx="10">
                  <c:v>50.507953928000013</c:v>
                </c:pt>
                <c:pt idx="11">
                  <c:v>50.776921975000008</c:v>
                </c:pt>
                <c:pt idx="12">
                  <c:v>51.379532055000006</c:v>
                </c:pt>
                <c:pt idx="13">
                  <c:v>46.480798964999991</c:v>
                </c:pt>
                <c:pt idx="14">
                  <c:v>46.341564442000013</c:v>
                </c:pt>
                <c:pt idx="15">
                  <c:v>44.316503576000002</c:v>
                </c:pt>
                <c:pt idx="16">
                  <c:v>43.901035505999999</c:v>
                </c:pt>
                <c:pt idx="17">
                  <c:v>45.214773513000011</c:v>
                </c:pt>
                <c:pt idx="18">
                  <c:v>44.914524241999992</c:v>
                </c:pt>
                <c:pt idx="19">
                  <c:v>45.495579653999982</c:v>
                </c:pt>
              </c:numCache>
            </c:numRef>
          </c:val>
          <c:smooth val="0"/>
        </c:ser>
        <c:ser>
          <c:idx val="0"/>
          <c:order val="1"/>
          <c:tx>
            <c:v>C01-2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'Fig8.6,7,28 Tbl8.22,23- CO2'!$D$30:$W$30</c:f>
              <c:numCache>
                <c:formatCode>#,##0.0_);[Red]\(#,##0.0\)</c:formatCode>
                <c:ptCount val="20"/>
                <c:pt idx="0">
                  <c:v>50.117881950000005</c:v>
                </c:pt>
                <c:pt idx="1">
                  <c:v>50.238158482000003</c:v>
                </c:pt>
                <c:pt idx="2">
                  <c:v>50.622243417999989</c:v>
                </c:pt>
                <c:pt idx="3">
                  <c:v>49.636426078000007</c:v>
                </c:pt>
                <c:pt idx="4">
                  <c:v>49.421415217000003</c:v>
                </c:pt>
                <c:pt idx="5">
                  <c:v>48.937581597000005</c:v>
                </c:pt>
                <c:pt idx="6">
                  <c:v>49.66546421599999</c:v>
                </c:pt>
                <c:pt idx="7">
                  <c:v>47.203081608999995</c:v>
                </c:pt>
                <c:pt idx="8">
                  <c:v>47.383347824999994</c:v>
                </c:pt>
                <c:pt idx="9">
                  <c:v>44.746440016000008</c:v>
                </c:pt>
                <c:pt idx="10">
                  <c:v>38.518974256000007</c:v>
                </c:pt>
                <c:pt idx="11">
                  <c:v>39.53900548</c:v>
                </c:pt>
                <c:pt idx="12">
                  <c:v>39.46183644100001</c:v>
                </c:pt>
                <c:pt idx="13">
                  <c:v>37.785332214</c:v>
                </c:pt>
                <c:pt idx="14">
                  <c:v>36.714890142999991</c:v>
                </c:pt>
                <c:pt idx="15">
                  <c:v>35.396999332999997</c:v>
                </c:pt>
                <c:pt idx="16">
                  <c:v>34.880720375000003</c:v>
                </c:pt>
                <c:pt idx="17">
                  <c:v>34.914711787999998</c:v>
                </c:pt>
                <c:pt idx="18">
                  <c:v>31.713046600999991</c:v>
                </c:pt>
                <c:pt idx="19">
                  <c:v>32.435364437000004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'Fig8.6,7,28 Tbl8.22,23- CO2'!$C$41</c:f>
              <c:strCache>
                <c:ptCount val="1"/>
                <c:pt idx="0">
                  <c:v>C13-2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CO2'!$D$41:$W$41</c:f>
              <c:numCache>
                <c:formatCode>#,##0.0_);[Red]\(#,##0.0\)</c:formatCode>
                <c:ptCount val="20"/>
                <c:pt idx="0">
                  <c:v>50.11813242600001</c:v>
                </c:pt>
                <c:pt idx="1">
                  <c:v>50.238054427000009</c:v>
                </c:pt>
                <c:pt idx="2">
                  <c:v>50.622212176000012</c:v>
                </c:pt>
                <c:pt idx="3">
                  <c:v>49.619673078999995</c:v>
                </c:pt>
                <c:pt idx="4">
                  <c:v>49.587400747000004</c:v>
                </c:pt>
                <c:pt idx="5">
                  <c:v>39.069603606000001</c:v>
                </c:pt>
                <c:pt idx="6">
                  <c:v>38.906513158999992</c:v>
                </c:pt>
                <c:pt idx="7">
                  <c:v>38.735211959000011</c:v>
                </c:pt>
                <c:pt idx="8">
                  <c:v>39.907884192999987</c:v>
                </c:pt>
                <c:pt idx="9">
                  <c:v>41.009648979000005</c:v>
                </c:pt>
                <c:pt idx="10">
                  <c:v>38.500167838999992</c:v>
                </c:pt>
                <c:pt idx="11">
                  <c:v>39.733441299999996</c:v>
                </c:pt>
                <c:pt idx="12">
                  <c:v>39.659941253</c:v>
                </c:pt>
                <c:pt idx="13">
                  <c:v>37.864738951999996</c:v>
                </c:pt>
                <c:pt idx="14">
                  <c:v>36.610109213000001</c:v>
                </c:pt>
                <c:pt idx="15">
                  <c:v>35.119619589000003</c:v>
                </c:pt>
                <c:pt idx="16">
                  <c:v>34.012873039000006</c:v>
                </c:pt>
                <c:pt idx="17">
                  <c:v>34.748184821000002</c:v>
                </c:pt>
                <c:pt idx="18">
                  <c:v>31.382174400999993</c:v>
                </c:pt>
                <c:pt idx="19">
                  <c:v>32.066539689999992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026608"/>
        <c:axId val="232027000"/>
      </c:lineChart>
      <c:catAx>
        <c:axId val="23202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32027000"/>
        <c:crosses val="autoZero"/>
        <c:auto val="1"/>
        <c:lblAlgn val="ctr"/>
        <c:lblOffset val="100"/>
        <c:noMultiLvlLbl val="0"/>
      </c:catAx>
      <c:valAx>
        <c:axId val="2320270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Million Ton</a:t>
                </a:r>
              </a:p>
            </c:rich>
          </c:tx>
          <c:overlay val="0"/>
        </c:title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3202660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System CO2</a:t>
            </a:r>
            <a:r>
              <a:rPr lang="en-US" sz="1200" baseline="0"/>
              <a:t> Emissions (System Optimizer)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'Fig8.6,7,28 Tbl8.22,23- CO2'!$C$8</c:f>
              <c:strCache>
                <c:ptCount val="1"/>
                <c:pt idx="0">
                  <c:v>C01-R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CO2'!$D$8:$W$8</c:f>
              <c:numCache>
                <c:formatCode>#,##0.0_);[Red]\(#,##0.0\)</c:formatCode>
                <c:ptCount val="20"/>
                <c:pt idx="0">
                  <c:v>50.11813242600001</c:v>
                </c:pt>
                <c:pt idx="1">
                  <c:v>50.328577335000006</c:v>
                </c:pt>
                <c:pt idx="2">
                  <c:v>50.49899815700001</c:v>
                </c:pt>
                <c:pt idx="3">
                  <c:v>49.554962943</c:v>
                </c:pt>
                <c:pt idx="4">
                  <c:v>49.181018905999984</c:v>
                </c:pt>
                <c:pt idx="5">
                  <c:v>49.975781670000003</c:v>
                </c:pt>
                <c:pt idx="6">
                  <c:v>49.548488220999999</c:v>
                </c:pt>
                <c:pt idx="7">
                  <c:v>49.670781343000002</c:v>
                </c:pt>
                <c:pt idx="8">
                  <c:v>50.618285546999999</c:v>
                </c:pt>
                <c:pt idx="9">
                  <c:v>50.490843475999995</c:v>
                </c:pt>
                <c:pt idx="10">
                  <c:v>50.507953928000013</c:v>
                </c:pt>
                <c:pt idx="11">
                  <c:v>50.776921975000008</c:v>
                </c:pt>
                <c:pt idx="12">
                  <c:v>51.379532055000006</c:v>
                </c:pt>
                <c:pt idx="13">
                  <c:v>46.480798964999991</c:v>
                </c:pt>
                <c:pt idx="14">
                  <c:v>46.341564442000013</c:v>
                </c:pt>
                <c:pt idx="15">
                  <c:v>44.316503576000002</c:v>
                </c:pt>
                <c:pt idx="16">
                  <c:v>43.901035505999999</c:v>
                </c:pt>
                <c:pt idx="17">
                  <c:v>45.214773513000011</c:v>
                </c:pt>
                <c:pt idx="18">
                  <c:v>44.914524241999992</c:v>
                </c:pt>
                <c:pt idx="19">
                  <c:v>45.495579653999982</c:v>
                </c:pt>
              </c:numCache>
            </c:numRef>
          </c:val>
          <c:smooth val="0"/>
        </c:ser>
        <c:ser>
          <c:idx val="0"/>
          <c:order val="1"/>
          <c:tx>
            <c:v>C01-2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'Fig8.6,7,28 Tbl8.22,23- CO2'!$D$30:$W$30</c:f>
              <c:numCache>
                <c:formatCode>#,##0.0_);[Red]\(#,##0.0\)</c:formatCode>
                <c:ptCount val="20"/>
                <c:pt idx="0">
                  <c:v>50.117881950000005</c:v>
                </c:pt>
                <c:pt idx="1">
                  <c:v>50.238158482000003</c:v>
                </c:pt>
                <c:pt idx="2">
                  <c:v>50.622243417999989</c:v>
                </c:pt>
                <c:pt idx="3">
                  <c:v>49.636426078000007</c:v>
                </c:pt>
                <c:pt idx="4">
                  <c:v>49.421415217000003</c:v>
                </c:pt>
                <c:pt idx="5">
                  <c:v>48.937581597000005</c:v>
                </c:pt>
                <c:pt idx="6">
                  <c:v>49.66546421599999</c:v>
                </c:pt>
                <c:pt idx="7">
                  <c:v>47.203081608999995</c:v>
                </c:pt>
                <c:pt idx="8">
                  <c:v>47.383347824999994</c:v>
                </c:pt>
                <c:pt idx="9">
                  <c:v>44.746440016000008</c:v>
                </c:pt>
                <c:pt idx="10">
                  <c:v>38.518974256000007</c:v>
                </c:pt>
                <c:pt idx="11">
                  <c:v>39.53900548</c:v>
                </c:pt>
                <c:pt idx="12">
                  <c:v>39.46183644100001</c:v>
                </c:pt>
                <c:pt idx="13">
                  <c:v>37.785332214</c:v>
                </c:pt>
                <c:pt idx="14">
                  <c:v>36.714890142999991</c:v>
                </c:pt>
                <c:pt idx="15">
                  <c:v>35.396999332999997</c:v>
                </c:pt>
                <c:pt idx="16">
                  <c:v>34.880720375000003</c:v>
                </c:pt>
                <c:pt idx="17">
                  <c:v>34.914711787999998</c:v>
                </c:pt>
                <c:pt idx="18">
                  <c:v>31.713046600999991</c:v>
                </c:pt>
                <c:pt idx="19">
                  <c:v>32.435364437000004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'Fig8.6,7,28 Tbl8.22,23- CO2'!$C$42</c:f>
              <c:strCache>
                <c:ptCount val="1"/>
                <c:pt idx="0">
                  <c:v>C14-2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CO2'!$D$42:$W$42</c:f>
              <c:numCache>
                <c:formatCode>#,##0.0_);[Red]\(#,##0.0\)</c:formatCode>
                <c:ptCount val="20"/>
                <c:pt idx="0">
                  <c:v>50.685337398000009</c:v>
                </c:pt>
                <c:pt idx="1">
                  <c:v>50.241939070000008</c:v>
                </c:pt>
                <c:pt idx="2">
                  <c:v>50.248633971000004</c:v>
                </c:pt>
                <c:pt idx="3">
                  <c:v>48.910239453999999</c:v>
                </c:pt>
                <c:pt idx="4">
                  <c:v>48.709767331999977</c:v>
                </c:pt>
                <c:pt idx="5">
                  <c:v>46.940711661000016</c:v>
                </c:pt>
                <c:pt idx="6">
                  <c:v>47.870271769000006</c:v>
                </c:pt>
                <c:pt idx="7">
                  <c:v>45.933456413000002</c:v>
                </c:pt>
                <c:pt idx="8">
                  <c:v>46.327677375000007</c:v>
                </c:pt>
                <c:pt idx="9">
                  <c:v>42.977832556999999</c:v>
                </c:pt>
                <c:pt idx="10">
                  <c:v>37.451242097999994</c:v>
                </c:pt>
                <c:pt idx="11">
                  <c:v>38.571068777999997</c:v>
                </c:pt>
                <c:pt idx="12">
                  <c:v>37.998021473999991</c:v>
                </c:pt>
                <c:pt idx="13">
                  <c:v>34.367687235999995</c:v>
                </c:pt>
                <c:pt idx="14">
                  <c:v>31.709793447999996</c:v>
                </c:pt>
                <c:pt idx="15">
                  <c:v>29.227582452999997</c:v>
                </c:pt>
                <c:pt idx="16">
                  <c:v>25.946834623999994</c:v>
                </c:pt>
                <c:pt idx="17">
                  <c:v>24.628086793999994</c:v>
                </c:pt>
                <c:pt idx="18">
                  <c:v>18.631993581000007</c:v>
                </c:pt>
                <c:pt idx="19">
                  <c:v>15.570630874000004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027784"/>
        <c:axId val="232028176"/>
      </c:lineChart>
      <c:catAx>
        <c:axId val="232027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32028176"/>
        <c:crosses val="autoZero"/>
        <c:auto val="1"/>
        <c:lblAlgn val="ctr"/>
        <c:lblOffset val="100"/>
        <c:noMultiLvlLbl val="0"/>
      </c:catAx>
      <c:valAx>
        <c:axId val="2320281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Million Ton</a:t>
                </a:r>
              </a:p>
            </c:rich>
          </c:tx>
          <c:overlay val="0"/>
        </c:title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3202778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System CO2</a:t>
            </a:r>
            <a:r>
              <a:rPr lang="en-US" sz="1200" baseline="0"/>
              <a:t> Emissions (System Optimizer)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'Fig8.6,7,28 Tbl8.22,23- CO2'!$C$8</c:f>
              <c:strCache>
                <c:ptCount val="1"/>
                <c:pt idx="0">
                  <c:v>C01-R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CO2'!$D$8:$W$8</c:f>
              <c:numCache>
                <c:formatCode>#,##0.0_);[Red]\(#,##0.0\)</c:formatCode>
                <c:ptCount val="20"/>
                <c:pt idx="0">
                  <c:v>50.11813242600001</c:v>
                </c:pt>
                <c:pt idx="1">
                  <c:v>50.328577335000006</c:v>
                </c:pt>
                <c:pt idx="2">
                  <c:v>50.49899815700001</c:v>
                </c:pt>
                <c:pt idx="3">
                  <c:v>49.554962943</c:v>
                </c:pt>
                <c:pt idx="4">
                  <c:v>49.181018905999984</c:v>
                </c:pt>
                <c:pt idx="5">
                  <c:v>49.975781670000003</c:v>
                </c:pt>
                <c:pt idx="6">
                  <c:v>49.548488220999999</c:v>
                </c:pt>
                <c:pt idx="7">
                  <c:v>49.670781343000002</c:v>
                </c:pt>
                <c:pt idx="8">
                  <c:v>50.618285546999999</c:v>
                </c:pt>
                <c:pt idx="9">
                  <c:v>50.490843475999995</c:v>
                </c:pt>
                <c:pt idx="10">
                  <c:v>50.507953928000013</c:v>
                </c:pt>
                <c:pt idx="11">
                  <c:v>50.776921975000008</c:v>
                </c:pt>
                <c:pt idx="12">
                  <c:v>51.379532055000006</c:v>
                </c:pt>
                <c:pt idx="13">
                  <c:v>46.480798964999991</c:v>
                </c:pt>
                <c:pt idx="14">
                  <c:v>46.341564442000013</c:v>
                </c:pt>
                <c:pt idx="15">
                  <c:v>44.316503576000002</c:v>
                </c:pt>
                <c:pt idx="16">
                  <c:v>43.901035505999999</c:v>
                </c:pt>
                <c:pt idx="17">
                  <c:v>45.214773513000011</c:v>
                </c:pt>
                <c:pt idx="18">
                  <c:v>44.914524241999992</c:v>
                </c:pt>
                <c:pt idx="19">
                  <c:v>45.495579653999982</c:v>
                </c:pt>
              </c:numCache>
            </c:numRef>
          </c:val>
          <c:smooth val="0"/>
        </c:ser>
        <c:ser>
          <c:idx val="0"/>
          <c:order val="1"/>
          <c:tx>
            <c:v>C01-2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'Fig8.6,7,28 Tbl8.22,23- CO2'!$D$30:$W$30</c:f>
              <c:numCache>
                <c:formatCode>#,##0.0_);[Red]\(#,##0.0\)</c:formatCode>
                <c:ptCount val="20"/>
                <c:pt idx="0">
                  <c:v>50.117881950000005</c:v>
                </c:pt>
                <c:pt idx="1">
                  <c:v>50.238158482000003</c:v>
                </c:pt>
                <c:pt idx="2">
                  <c:v>50.622243417999989</c:v>
                </c:pt>
                <c:pt idx="3">
                  <c:v>49.636426078000007</c:v>
                </c:pt>
                <c:pt idx="4">
                  <c:v>49.421415217000003</c:v>
                </c:pt>
                <c:pt idx="5">
                  <c:v>48.937581597000005</c:v>
                </c:pt>
                <c:pt idx="6">
                  <c:v>49.66546421599999</c:v>
                </c:pt>
                <c:pt idx="7">
                  <c:v>47.203081608999995</c:v>
                </c:pt>
                <c:pt idx="8">
                  <c:v>47.383347824999994</c:v>
                </c:pt>
                <c:pt idx="9">
                  <c:v>44.746440016000008</c:v>
                </c:pt>
                <c:pt idx="10">
                  <c:v>38.518974256000007</c:v>
                </c:pt>
                <c:pt idx="11">
                  <c:v>39.53900548</c:v>
                </c:pt>
                <c:pt idx="12">
                  <c:v>39.46183644100001</c:v>
                </c:pt>
                <c:pt idx="13">
                  <c:v>37.785332214</c:v>
                </c:pt>
                <c:pt idx="14">
                  <c:v>36.714890142999991</c:v>
                </c:pt>
                <c:pt idx="15">
                  <c:v>35.396999332999997</c:v>
                </c:pt>
                <c:pt idx="16">
                  <c:v>34.880720375000003</c:v>
                </c:pt>
                <c:pt idx="17">
                  <c:v>34.914711787999998</c:v>
                </c:pt>
                <c:pt idx="18">
                  <c:v>31.713046600999991</c:v>
                </c:pt>
                <c:pt idx="19">
                  <c:v>32.435364437000004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'Fig8.6,7,28 Tbl8.22,23- CO2'!$C$43</c:f>
              <c:strCache>
                <c:ptCount val="1"/>
                <c:pt idx="0">
                  <c:v>C14a-2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CO2'!$D$43:$W$43</c:f>
              <c:numCache>
                <c:formatCode>#,##0.0_);[Red]\(#,##0.0\)</c:formatCode>
                <c:ptCount val="20"/>
                <c:pt idx="0">
                  <c:v>50.685371106000005</c:v>
                </c:pt>
                <c:pt idx="1">
                  <c:v>50.241543447000005</c:v>
                </c:pt>
                <c:pt idx="2">
                  <c:v>50.248221218000005</c:v>
                </c:pt>
                <c:pt idx="3">
                  <c:v>48.90795404699999</c:v>
                </c:pt>
                <c:pt idx="4">
                  <c:v>48.707932902999993</c:v>
                </c:pt>
                <c:pt idx="5">
                  <c:v>46.953635802000001</c:v>
                </c:pt>
                <c:pt idx="6">
                  <c:v>45.56693082000001</c:v>
                </c:pt>
                <c:pt idx="7">
                  <c:v>43.853957289000014</c:v>
                </c:pt>
                <c:pt idx="8">
                  <c:v>44.177071387000005</c:v>
                </c:pt>
                <c:pt idx="9">
                  <c:v>40.774612991999994</c:v>
                </c:pt>
                <c:pt idx="10">
                  <c:v>35.560027001999998</c:v>
                </c:pt>
                <c:pt idx="11">
                  <c:v>36.493250025999998</c:v>
                </c:pt>
                <c:pt idx="12">
                  <c:v>35.922372003</c:v>
                </c:pt>
                <c:pt idx="13">
                  <c:v>32.393297279999999</c:v>
                </c:pt>
                <c:pt idx="14">
                  <c:v>31.157587415999998</c:v>
                </c:pt>
                <c:pt idx="15">
                  <c:v>28.931317447999998</c:v>
                </c:pt>
                <c:pt idx="16">
                  <c:v>22.100235550000004</c:v>
                </c:pt>
                <c:pt idx="17">
                  <c:v>21.570347295999998</c:v>
                </c:pt>
                <c:pt idx="18">
                  <c:v>17.075477409000001</c:v>
                </c:pt>
                <c:pt idx="19">
                  <c:v>16.5719326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028960"/>
        <c:axId val="232029352"/>
      </c:lineChart>
      <c:catAx>
        <c:axId val="23202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32029352"/>
        <c:crosses val="autoZero"/>
        <c:auto val="1"/>
        <c:lblAlgn val="ctr"/>
        <c:lblOffset val="100"/>
        <c:noMultiLvlLbl val="0"/>
      </c:catAx>
      <c:valAx>
        <c:axId val="232029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Million Ton</a:t>
                </a:r>
              </a:p>
            </c:rich>
          </c:tx>
          <c:overlay val="0"/>
        </c:title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3202896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System CO2</a:t>
            </a:r>
            <a:r>
              <a:rPr lang="en-US" sz="1200" baseline="0"/>
              <a:t> Emissions (System Optimizer)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'Fig8.6,7,28 Tbl8.22,23- CO2'!$C$8</c:f>
              <c:strCache>
                <c:ptCount val="1"/>
                <c:pt idx="0">
                  <c:v>C01-R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CO2'!$D$8:$W$8</c:f>
              <c:numCache>
                <c:formatCode>#,##0.0_);[Red]\(#,##0.0\)</c:formatCode>
                <c:ptCount val="20"/>
                <c:pt idx="0">
                  <c:v>50.11813242600001</c:v>
                </c:pt>
                <c:pt idx="1">
                  <c:v>50.328577335000006</c:v>
                </c:pt>
                <c:pt idx="2">
                  <c:v>50.49899815700001</c:v>
                </c:pt>
                <c:pt idx="3">
                  <c:v>49.554962943</c:v>
                </c:pt>
                <c:pt idx="4">
                  <c:v>49.181018905999984</c:v>
                </c:pt>
                <c:pt idx="5">
                  <c:v>49.975781670000003</c:v>
                </c:pt>
                <c:pt idx="6">
                  <c:v>49.548488220999999</c:v>
                </c:pt>
                <c:pt idx="7">
                  <c:v>49.670781343000002</c:v>
                </c:pt>
                <c:pt idx="8">
                  <c:v>50.618285546999999</c:v>
                </c:pt>
                <c:pt idx="9">
                  <c:v>50.490843475999995</c:v>
                </c:pt>
                <c:pt idx="10">
                  <c:v>50.507953928000013</c:v>
                </c:pt>
                <c:pt idx="11">
                  <c:v>50.776921975000008</c:v>
                </c:pt>
                <c:pt idx="12">
                  <c:v>51.379532055000006</c:v>
                </c:pt>
                <c:pt idx="13">
                  <c:v>46.480798964999991</c:v>
                </c:pt>
                <c:pt idx="14">
                  <c:v>46.341564442000013</c:v>
                </c:pt>
                <c:pt idx="15">
                  <c:v>44.316503576000002</c:v>
                </c:pt>
                <c:pt idx="16">
                  <c:v>43.901035505999999</c:v>
                </c:pt>
                <c:pt idx="17">
                  <c:v>45.214773513000011</c:v>
                </c:pt>
                <c:pt idx="18">
                  <c:v>44.914524241999992</c:v>
                </c:pt>
                <c:pt idx="19">
                  <c:v>45.495579653999982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030136"/>
        <c:axId val="232879256"/>
      </c:lineChart>
      <c:catAx>
        <c:axId val="232030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32879256"/>
        <c:crosses val="autoZero"/>
        <c:auto val="1"/>
        <c:lblAlgn val="ctr"/>
        <c:lblOffset val="100"/>
        <c:noMultiLvlLbl val="0"/>
      </c:catAx>
      <c:valAx>
        <c:axId val="232879256"/>
        <c:scaling>
          <c:orientation val="minMax"/>
          <c:max val="6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Million Ton</a:t>
                </a:r>
              </a:p>
            </c:rich>
          </c:tx>
          <c:overlay val="0"/>
        </c:title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3203013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System CO2</a:t>
            </a:r>
            <a:r>
              <a:rPr lang="en-US" sz="1200" baseline="0"/>
              <a:t> Emissions (System Optimizer)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'Fig8.6,7,28 Tbl8.22,23- CO2'!$C$8</c:f>
              <c:strCache>
                <c:ptCount val="1"/>
                <c:pt idx="0">
                  <c:v>C01-R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CO2'!$D$8:$W$8</c:f>
              <c:numCache>
                <c:formatCode>#,##0.0_);[Red]\(#,##0.0\)</c:formatCode>
                <c:ptCount val="20"/>
                <c:pt idx="0">
                  <c:v>50.11813242600001</c:v>
                </c:pt>
                <c:pt idx="1">
                  <c:v>50.328577335000006</c:v>
                </c:pt>
                <c:pt idx="2">
                  <c:v>50.49899815700001</c:v>
                </c:pt>
                <c:pt idx="3">
                  <c:v>49.554962943</c:v>
                </c:pt>
                <c:pt idx="4">
                  <c:v>49.181018905999984</c:v>
                </c:pt>
                <c:pt idx="5">
                  <c:v>49.975781670000003</c:v>
                </c:pt>
                <c:pt idx="6">
                  <c:v>49.548488220999999</c:v>
                </c:pt>
                <c:pt idx="7">
                  <c:v>49.670781343000002</c:v>
                </c:pt>
                <c:pt idx="8">
                  <c:v>50.618285546999999</c:v>
                </c:pt>
                <c:pt idx="9">
                  <c:v>50.490843475999995</c:v>
                </c:pt>
                <c:pt idx="10">
                  <c:v>50.507953928000013</c:v>
                </c:pt>
                <c:pt idx="11">
                  <c:v>50.776921975000008</c:v>
                </c:pt>
                <c:pt idx="12">
                  <c:v>51.379532055000006</c:v>
                </c:pt>
                <c:pt idx="13">
                  <c:v>46.480798964999991</c:v>
                </c:pt>
                <c:pt idx="14">
                  <c:v>46.341564442000013</c:v>
                </c:pt>
                <c:pt idx="15">
                  <c:v>44.316503576000002</c:v>
                </c:pt>
                <c:pt idx="16">
                  <c:v>43.901035505999999</c:v>
                </c:pt>
                <c:pt idx="17">
                  <c:v>45.214773513000011</c:v>
                </c:pt>
                <c:pt idx="18">
                  <c:v>44.914524241999992</c:v>
                </c:pt>
                <c:pt idx="19">
                  <c:v>45.495579653999982</c:v>
                </c:pt>
              </c:numCache>
            </c:numRef>
          </c:val>
          <c:smooth val="0"/>
        </c:ser>
        <c:ser>
          <c:idx val="0"/>
          <c:order val="1"/>
          <c:tx>
            <c:v>C01-1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'Fig8.6,7,28 Tbl8.22,23- CO2'!$D$15:$W$15</c:f>
              <c:numCache>
                <c:formatCode>#,##0.0_);[Red]\(#,##0.0\)</c:formatCode>
                <c:ptCount val="20"/>
                <c:pt idx="0">
                  <c:v>49.980429024999999</c:v>
                </c:pt>
                <c:pt idx="1">
                  <c:v>50.238938968999996</c:v>
                </c:pt>
                <c:pt idx="2">
                  <c:v>50.623373709999996</c:v>
                </c:pt>
                <c:pt idx="3">
                  <c:v>49.637203525000004</c:v>
                </c:pt>
                <c:pt idx="4">
                  <c:v>49.421551083000004</c:v>
                </c:pt>
                <c:pt idx="5">
                  <c:v>48.826873649999989</c:v>
                </c:pt>
                <c:pt idx="6">
                  <c:v>49.577646928</c:v>
                </c:pt>
                <c:pt idx="7">
                  <c:v>46.970935687000001</c:v>
                </c:pt>
                <c:pt idx="8">
                  <c:v>47.262421548999981</c:v>
                </c:pt>
                <c:pt idx="9">
                  <c:v>45.08593363</c:v>
                </c:pt>
                <c:pt idx="10">
                  <c:v>43.062992032999993</c:v>
                </c:pt>
                <c:pt idx="11">
                  <c:v>43.764166005</c:v>
                </c:pt>
                <c:pt idx="12">
                  <c:v>43.846681843999995</c:v>
                </c:pt>
                <c:pt idx="13">
                  <c:v>42.329359167999996</c:v>
                </c:pt>
                <c:pt idx="14">
                  <c:v>42.510528951000005</c:v>
                </c:pt>
                <c:pt idx="15">
                  <c:v>41.020515079000006</c:v>
                </c:pt>
                <c:pt idx="16">
                  <c:v>40.228419238999997</c:v>
                </c:pt>
                <c:pt idx="17">
                  <c:v>40.584520376</c:v>
                </c:pt>
                <c:pt idx="18">
                  <c:v>36.207064412000001</c:v>
                </c:pt>
                <c:pt idx="19">
                  <c:v>36.272214808999991</c:v>
                </c:pt>
              </c:numCache>
            </c:numRef>
          </c:val>
          <c:smooth val="0"/>
        </c:ser>
        <c:ser>
          <c:idx val="2"/>
          <c:order val="2"/>
          <c:tx>
            <c:v>C01-2</c:v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val>
            <c:numRef>
              <c:f>'Fig8.6,7,28 Tbl8.22,23- CO2'!$D$30:$W$30</c:f>
              <c:numCache>
                <c:formatCode>#,##0.0_);[Red]\(#,##0.0\)</c:formatCode>
                <c:ptCount val="20"/>
                <c:pt idx="0">
                  <c:v>50.117881950000005</c:v>
                </c:pt>
                <c:pt idx="1">
                  <c:v>50.238158482000003</c:v>
                </c:pt>
                <c:pt idx="2">
                  <c:v>50.622243417999989</c:v>
                </c:pt>
                <c:pt idx="3">
                  <c:v>49.636426078000007</c:v>
                </c:pt>
                <c:pt idx="4">
                  <c:v>49.421415217000003</c:v>
                </c:pt>
                <c:pt idx="5">
                  <c:v>48.937581597000005</c:v>
                </c:pt>
                <c:pt idx="6">
                  <c:v>49.66546421599999</c:v>
                </c:pt>
                <c:pt idx="7">
                  <c:v>47.203081608999995</c:v>
                </c:pt>
                <c:pt idx="8">
                  <c:v>47.383347824999994</c:v>
                </c:pt>
                <c:pt idx="9">
                  <c:v>44.746440016000008</c:v>
                </c:pt>
                <c:pt idx="10">
                  <c:v>38.518974256000007</c:v>
                </c:pt>
                <c:pt idx="11">
                  <c:v>39.53900548</c:v>
                </c:pt>
                <c:pt idx="12">
                  <c:v>39.46183644100001</c:v>
                </c:pt>
                <c:pt idx="13">
                  <c:v>37.785332214</c:v>
                </c:pt>
                <c:pt idx="14">
                  <c:v>36.714890142999991</c:v>
                </c:pt>
                <c:pt idx="15">
                  <c:v>35.396999332999997</c:v>
                </c:pt>
                <c:pt idx="16">
                  <c:v>34.880720375000003</c:v>
                </c:pt>
                <c:pt idx="17">
                  <c:v>34.914711787999998</c:v>
                </c:pt>
                <c:pt idx="18">
                  <c:v>31.713046600999991</c:v>
                </c:pt>
                <c:pt idx="19">
                  <c:v>32.435364437000004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'Fig8.6,7,28 Tbl8.22,23- CO2'!$C$9</c:f>
              <c:strCache>
                <c:ptCount val="1"/>
                <c:pt idx="0">
                  <c:v>C05a-3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CO2'!$D$9:$W$9</c:f>
              <c:numCache>
                <c:formatCode>#,##0.0_);[Red]\(#,##0.0\)</c:formatCode>
                <c:ptCount val="20"/>
                <c:pt idx="0">
                  <c:v>50.11805525800002</c:v>
                </c:pt>
                <c:pt idx="1">
                  <c:v>50.238267738999994</c:v>
                </c:pt>
                <c:pt idx="2">
                  <c:v>50.622351165999994</c:v>
                </c:pt>
                <c:pt idx="3">
                  <c:v>49.551509594999992</c:v>
                </c:pt>
                <c:pt idx="4">
                  <c:v>49.894271454000005</c:v>
                </c:pt>
                <c:pt idx="5">
                  <c:v>49.91294996900001</c:v>
                </c:pt>
                <c:pt idx="6">
                  <c:v>50.012637069</c:v>
                </c:pt>
                <c:pt idx="7">
                  <c:v>49.312133741000011</c:v>
                </c:pt>
                <c:pt idx="8">
                  <c:v>49.131772351999999</c:v>
                </c:pt>
                <c:pt idx="9">
                  <c:v>47.347281756000015</c:v>
                </c:pt>
                <c:pt idx="10">
                  <c:v>43.258922780000006</c:v>
                </c:pt>
                <c:pt idx="11">
                  <c:v>42.412507923999996</c:v>
                </c:pt>
                <c:pt idx="12">
                  <c:v>42.177079987000013</c:v>
                </c:pt>
                <c:pt idx="13">
                  <c:v>42.179463595000001</c:v>
                </c:pt>
                <c:pt idx="14">
                  <c:v>43.503452470999996</c:v>
                </c:pt>
                <c:pt idx="15">
                  <c:v>40.272451765</c:v>
                </c:pt>
                <c:pt idx="16">
                  <c:v>39.618928272000005</c:v>
                </c:pt>
                <c:pt idx="17">
                  <c:v>39.439994120000001</c:v>
                </c:pt>
                <c:pt idx="18">
                  <c:v>38.784556740999989</c:v>
                </c:pt>
                <c:pt idx="19">
                  <c:v>38.698883349999996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880040"/>
        <c:axId val="232880432"/>
      </c:lineChart>
      <c:catAx>
        <c:axId val="232880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32880432"/>
        <c:crosses val="autoZero"/>
        <c:auto val="1"/>
        <c:lblAlgn val="ctr"/>
        <c:lblOffset val="100"/>
        <c:noMultiLvlLbl val="0"/>
      </c:catAx>
      <c:valAx>
        <c:axId val="2328804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Million Ton</a:t>
                </a:r>
              </a:p>
            </c:rich>
          </c:tx>
          <c:overlay val="0"/>
        </c:title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328800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5"/>
            <c:invertIfNegative val="0"/>
            <c:bubble3D val="0"/>
          </c:dPt>
          <c:dPt>
            <c:idx val="27"/>
            <c:invertIfNegative val="0"/>
            <c:bubble3D val="0"/>
          </c:dPt>
          <c:dPt>
            <c:idx val="29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8.3-5 - PVRR'!$B$93:$B$110</c:f>
              <c:strCache>
                <c:ptCount val="18"/>
                <c:pt idx="0">
                  <c:v>C01-R</c:v>
                </c:pt>
                <c:pt idx="1">
                  <c:v>C01-2</c:v>
                </c:pt>
                <c:pt idx="2">
                  <c:v>C02-2</c:v>
                </c:pt>
                <c:pt idx="3">
                  <c:v>C03-2</c:v>
                </c:pt>
                <c:pt idx="4">
                  <c:v>C04-2</c:v>
                </c:pt>
                <c:pt idx="5">
                  <c:v>C05-2</c:v>
                </c:pt>
                <c:pt idx="6">
                  <c:v>C05a-2</c:v>
                </c:pt>
                <c:pt idx="7">
                  <c:v>C05a-3</c:v>
                </c:pt>
                <c:pt idx="8">
                  <c:v>C05-3</c:v>
                </c:pt>
                <c:pt idx="9">
                  <c:v>C05b-3</c:v>
                </c:pt>
                <c:pt idx="10">
                  <c:v>C06-2</c:v>
                </c:pt>
                <c:pt idx="11">
                  <c:v>C07-2</c:v>
                </c:pt>
                <c:pt idx="12">
                  <c:v>C09-2</c:v>
                </c:pt>
                <c:pt idx="13">
                  <c:v>C11-2</c:v>
                </c:pt>
                <c:pt idx="14">
                  <c:v>C12-2</c:v>
                </c:pt>
                <c:pt idx="15">
                  <c:v>C13-2</c:v>
                </c:pt>
                <c:pt idx="16">
                  <c:v>C14-2</c:v>
                </c:pt>
                <c:pt idx="17">
                  <c:v>C14a-2</c:v>
                </c:pt>
              </c:strCache>
            </c:strRef>
          </c:cat>
          <c:val>
            <c:numRef>
              <c:f>'Fig 8.3-5 - PVRR'!$D$93:$D$110</c:f>
              <c:numCache>
                <c:formatCode>_("$"* #,##0.0_);_("$"* \(#,##0.0\);_("$"* "-"??_);_(@_)</c:formatCode>
                <c:ptCount val="18"/>
                <c:pt idx="0">
                  <c:v>26.828391236611324</c:v>
                </c:pt>
                <c:pt idx="1">
                  <c:v>27.254371761174884</c:v>
                </c:pt>
                <c:pt idx="2">
                  <c:v>28.313306966309035</c:v>
                </c:pt>
                <c:pt idx="3">
                  <c:v>29.509402600351432</c:v>
                </c:pt>
                <c:pt idx="4">
                  <c:v>29.913467700207629</c:v>
                </c:pt>
                <c:pt idx="5">
                  <c:v>27.177216561537382</c:v>
                </c:pt>
                <c:pt idx="6">
                  <c:v>27.240305908193761</c:v>
                </c:pt>
                <c:pt idx="7">
                  <c:v>26.615083976813391</c:v>
                </c:pt>
                <c:pt idx="8">
                  <c:v>26.577576043040072</c:v>
                </c:pt>
                <c:pt idx="9">
                  <c:v>26.648582676241205</c:v>
                </c:pt>
                <c:pt idx="10">
                  <c:v>28.549361561537378</c:v>
                </c:pt>
                <c:pt idx="11">
                  <c:v>29.115411692874787</c:v>
                </c:pt>
                <c:pt idx="12">
                  <c:v>27.454469885037046</c:v>
                </c:pt>
                <c:pt idx="13">
                  <c:v>27.174883561537385</c:v>
                </c:pt>
                <c:pt idx="14">
                  <c:v>27.240835960045473</c:v>
                </c:pt>
                <c:pt idx="15">
                  <c:v>27.359796324162115</c:v>
                </c:pt>
                <c:pt idx="16">
                  <c:v>39.584037256171015</c:v>
                </c:pt>
                <c:pt idx="17">
                  <c:v>39.347378084459017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05179704"/>
        <c:axId val="205180096"/>
      </c:barChart>
      <c:catAx>
        <c:axId val="205179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05180096"/>
        <c:crosses val="autoZero"/>
        <c:auto val="1"/>
        <c:lblAlgn val="ctr"/>
        <c:lblOffset val="100"/>
        <c:noMultiLvlLbl val="0"/>
      </c:catAx>
      <c:valAx>
        <c:axId val="205180096"/>
        <c:scaling>
          <c:orientation val="minMax"/>
          <c:max val="40"/>
          <c:min val="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PVRR ($ billion)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51797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System CO2</a:t>
            </a:r>
            <a:r>
              <a:rPr lang="en-US" sz="1200" baseline="0"/>
              <a:t> Emissions (System Optimizer)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'Fig8.6,7,28 Tbl8.22,23- CO2'!$C$8</c:f>
              <c:strCache>
                <c:ptCount val="1"/>
                <c:pt idx="0">
                  <c:v>C01-R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CO2'!$D$8:$W$8</c:f>
              <c:numCache>
                <c:formatCode>#,##0.0_);[Red]\(#,##0.0\)</c:formatCode>
                <c:ptCount val="20"/>
                <c:pt idx="0">
                  <c:v>50.11813242600001</c:v>
                </c:pt>
                <c:pt idx="1">
                  <c:v>50.328577335000006</c:v>
                </c:pt>
                <c:pt idx="2">
                  <c:v>50.49899815700001</c:v>
                </c:pt>
                <c:pt idx="3">
                  <c:v>49.554962943</c:v>
                </c:pt>
                <c:pt idx="4">
                  <c:v>49.181018905999984</c:v>
                </c:pt>
                <c:pt idx="5">
                  <c:v>49.975781670000003</c:v>
                </c:pt>
                <c:pt idx="6">
                  <c:v>49.548488220999999</c:v>
                </c:pt>
                <c:pt idx="7">
                  <c:v>49.670781343000002</c:v>
                </c:pt>
                <c:pt idx="8">
                  <c:v>50.618285546999999</c:v>
                </c:pt>
                <c:pt idx="9">
                  <c:v>50.490843475999995</c:v>
                </c:pt>
                <c:pt idx="10">
                  <c:v>50.507953928000013</c:v>
                </c:pt>
                <c:pt idx="11">
                  <c:v>50.776921975000008</c:v>
                </c:pt>
                <c:pt idx="12">
                  <c:v>51.379532055000006</c:v>
                </c:pt>
                <c:pt idx="13">
                  <c:v>46.480798964999991</c:v>
                </c:pt>
                <c:pt idx="14">
                  <c:v>46.341564442000013</c:v>
                </c:pt>
                <c:pt idx="15">
                  <c:v>44.316503576000002</c:v>
                </c:pt>
                <c:pt idx="16">
                  <c:v>43.901035505999999</c:v>
                </c:pt>
                <c:pt idx="17">
                  <c:v>45.214773513000011</c:v>
                </c:pt>
                <c:pt idx="18">
                  <c:v>44.914524241999992</c:v>
                </c:pt>
                <c:pt idx="19">
                  <c:v>45.495579653999982</c:v>
                </c:pt>
              </c:numCache>
            </c:numRef>
          </c:val>
          <c:smooth val="0"/>
        </c:ser>
        <c:ser>
          <c:idx val="0"/>
          <c:order val="1"/>
          <c:tx>
            <c:v>C01-1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'Fig8.6,7,28 Tbl8.22,23- CO2'!$D$15:$W$15</c:f>
              <c:numCache>
                <c:formatCode>#,##0.0_);[Red]\(#,##0.0\)</c:formatCode>
                <c:ptCount val="20"/>
                <c:pt idx="0">
                  <c:v>49.980429024999999</c:v>
                </c:pt>
                <c:pt idx="1">
                  <c:v>50.238938968999996</c:v>
                </c:pt>
                <c:pt idx="2">
                  <c:v>50.623373709999996</c:v>
                </c:pt>
                <c:pt idx="3">
                  <c:v>49.637203525000004</c:v>
                </c:pt>
                <c:pt idx="4">
                  <c:v>49.421551083000004</c:v>
                </c:pt>
                <c:pt idx="5">
                  <c:v>48.826873649999989</c:v>
                </c:pt>
                <c:pt idx="6">
                  <c:v>49.577646928</c:v>
                </c:pt>
                <c:pt idx="7">
                  <c:v>46.970935687000001</c:v>
                </c:pt>
                <c:pt idx="8">
                  <c:v>47.262421548999981</c:v>
                </c:pt>
                <c:pt idx="9">
                  <c:v>45.08593363</c:v>
                </c:pt>
                <c:pt idx="10">
                  <c:v>43.062992032999993</c:v>
                </c:pt>
                <c:pt idx="11">
                  <c:v>43.764166005</c:v>
                </c:pt>
                <c:pt idx="12">
                  <c:v>43.846681843999995</c:v>
                </c:pt>
                <c:pt idx="13">
                  <c:v>42.329359167999996</c:v>
                </c:pt>
                <c:pt idx="14">
                  <c:v>42.510528951000005</c:v>
                </c:pt>
                <c:pt idx="15">
                  <c:v>41.020515079000006</c:v>
                </c:pt>
                <c:pt idx="16">
                  <c:v>40.228419238999997</c:v>
                </c:pt>
                <c:pt idx="17">
                  <c:v>40.584520376</c:v>
                </c:pt>
                <c:pt idx="18">
                  <c:v>36.207064412000001</c:v>
                </c:pt>
                <c:pt idx="19">
                  <c:v>36.272214808999991</c:v>
                </c:pt>
              </c:numCache>
            </c:numRef>
          </c:val>
          <c:smooth val="0"/>
        </c:ser>
        <c:ser>
          <c:idx val="2"/>
          <c:order val="2"/>
          <c:tx>
            <c:v>C01-2</c:v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val>
            <c:numRef>
              <c:f>'Fig8.6,7,28 Tbl8.22,23- CO2'!$D$30:$W$30</c:f>
              <c:numCache>
                <c:formatCode>#,##0.0_);[Red]\(#,##0.0\)</c:formatCode>
                <c:ptCount val="20"/>
                <c:pt idx="0">
                  <c:v>50.117881950000005</c:v>
                </c:pt>
                <c:pt idx="1">
                  <c:v>50.238158482000003</c:v>
                </c:pt>
                <c:pt idx="2">
                  <c:v>50.622243417999989</c:v>
                </c:pt>
                <c:pt idx="3">
                  <c:v>49.636426078000007</c:v>
                </c:pt>
                <c:pt idx="4">
                  <c:v>49.421415217000003</c:v>
                </c:pt>
                <c:pt idx="5">
                  <c:v>48.937581597000005</c:v>
                </c:pt>
                <c:pt idx="6">
                  <c:v>49.66546421599999</c:v>
                </c:pt>
                <c:pt idx="7">
                  <c:v>47.203081608999995</c:v>
                </c:pt>
                <c:pt idx="8">
                  <c:v>47.383347824999994</c:v>
                </c:pt>
                <c:pt idx="9">
                  <c:v>44.746440016000008</c:v>
                </c:pt>
                <c:pt idx="10">
                  <c:v>38.518974256000007</c:v>
                </c:pt>
                <c:pt idx="11">
                  <c:v>39.53900548</c:v>
                </c:pt>
                <c:pt idx="12">
                  <c:v>39.46183644100001</c:v>
                </c:pt>
                <c:pt idx="13">
                  <c:v>37.785332214</c:v>
                </c:pt>
                <c:pt idx="14">
                  <c:v>36.714890142999991</c:v>
                </c:pt>
                <c:pt idx="15">
                  <c:v>35.396999332999997</c:v>
                </c:pt>
                <c:pt idx="16">
                  <c:v>34.880720375000003</c:v>
                </c:pt>
                <c:pt idx="17">
                  <c:v>34.914711787999998</c:v>
                </c:pt>
                <c:pt idx="18">
                  <c:v>31.713046600999991</c:v>
                </c:pt>
                <c:pt idx="19">
                  <c:v>32.435364437000004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'Fig8.6,7,28 Tbl8.22,23- CO2'!$C$12</c:f>
              <c:strCache>
                <c:ptCount val="1"/>
                <c:pt idx="0">
                  <c:v>C05-3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CO2'!$D$12:$W$12</c:f>
              <c:numCache>
                <c:formatCode>#,##0.0_);[Red]\(#,##0.0\)</c:formatCode>
                <c:ptCount val="20"/>
                <c:pt idx="0">
                  <c:v>50.118501653000017</c:v>
                </c:pt>
                <c:pt idx="1">
                  <c:v>50.238683541000007</c:v>
                </c:pt>
                <c:pt idx="2">
                  <c:v>50.622872790999992</c:v>
                </c:pt>
                <c:pt idx="3">
                  <c:v>49.555558107000003</c:v>
                </c:pt>
                <c:pt idx="4">
                  <c:v>49.899675777000006</c:v>
                </c:pt>
                <c:pt idx="5">
                  <c:v>49.92181587200001</c:v>
                </c:pt>
                <c:pt idx="6">
                  <c:v>50.012667214999986</c:v>
                </c:pt>
                <c:pt idx="7">
                  <c:v>49.871502584000012</c:v>
                </c:pt>
                <c:pt idx="8">
                  <c:v>50.302813153000002</c:v>
                </c:pt>
                <c:pt idx="9">
                  <c:v>50.251504927000006</c:v>
                </c:pt>
                <c:pt idx="10">
                  <c:v>46.89286094400002</c:v>
                </c:pt>
                <c:pt idx="11">
                  <c:v>45.441663788</c:v>
                </c:pt>
                <c:pt idx="12">
                  <c:v>43.60492723900002</c:v>
                </c:pt>
                <c:pt idx="13">
                  <c:v>43.189080387000004</c:v>
                </c:pt>
                <c:pt idx="14">
                  <c:v>43.594194041999984</c:v>
                </c:pt>
                <c:pt idx="15">
                  <c:v>40.298741191000005</c:v>
                </c:pt>
                <c:pt idx="16">
                  <c:v>39.646448686999996</c:v>
                </c:pt>
                <c:pt idx="17">
                  <c:v>39.466693020000001</c:v>
                </c:pt>
                <c:pt idx="18">
                  <c:v>38.803910359999996</c:v>
                </c:pt>
                <c:pt idx="19">
                  <c:v>38.706560941999996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881216"/>
        <c:axId val="232881608"/>
      </c:lineChart>
      <c:catAx>
        <c:axId val="23288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32881608"/>
        <c:crosses val="autoZero"/>
        <c:auto val="1"/>
        <c:lblAlgn val="ctr"/>
        <c:lblOffset val="100"/>
        <c:noMultiLvlLbl val="0"/>
      </c:catAx>
      <c:valAx>
        <c:axId val="232881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Million Ton</a:t>
                </a:r>
              </a:p>
            </c:rich>
          </c:tx>
          <c:overlay val="0"/>
        </c:title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328812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System CO2</a:t>
            </a:r>
            <a:r>
              <a:rPr lang="en-US" sz="1200" baseline="0"/>
              <a:t> Emissions (System Optimizer)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'Fig8.6,7,28 Tbl8.22,23- CO2'!$C$8</c:f>
              <c:strCache>
                <c:ptCount val="1"/>
                <c:pt idx="0">
                  <c:v>C01-R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CO2'!$D$8:$W$8</c:f>
              <c:numCache>
                <c:formatCode>#,##0.0_);[Red]\(#,##0.0\)</c:formatCode>
                <c:ptCount val="20"/>
                <c:pt idx="0">
                  <c:v>50.11813242600001</c:v>
                </c:pt>
                <c:pt idx="1">
                  <c:v>50.328577335000006</c:v>
                </c:pt>
                <c:pt idx="2">
                  <c:v>50.49899815700001</c:v>
                </c:pt>
                <c:pt idx="3">
                  <c:v>49.554962943</c:v>
                </c:pt>
                <c:pt idx="4">
                  <c:v>49.181018905999984</c:v>
                </c:pt>
                <c:pt idx="5">
                  <c:v>49.975781670000003</c:v>
                </c:pt>
                <c:pt idx="6">
                  <c:v>49.548488220999999</c:v>
                </c:pt>
                <c:pt idx="7">
                  <c:v>49.670781343000002</c:v>
                </c:pt>
                <c:pt idx="8">
                  <c:v>50.618285546999999</c:v>
                </c:pt>
                <c:pt idx="9">
                  <c:v>50.490843475999995</c:v>
                </c:pt>
                <c:pt idx="10">
                  <c:v>50.507953928000013</c:v>
                </c:pt>
                <c:pt idx="11">
                  <c:v>50.776921975000008</c:v>
                </c:pt>
                <c:pt idx="12">
                  <c:v>51.379532055000006</c:v>
                </c:pt>
                <c:pt idx="13">
                  <c:v>46.480798964999991</c:v>
                </c:pt>
                <c:pt idx="14">
                  <c:v>46.341564442000013</c:v>
                </c:pt>
                <c:pt idx="15">
                  <c:v>44.316503576000002</c:v>
                </c:pt>
                <c:pt idx="16">
                  <c:v>43.901035505999999</c:v>
                </c:pt>
                <c:pt idx="17">
                  <c:v>45.214773513000011</c:v>
                </c:pt>
                <c:pt idx="18">
                  <c:v>44.914524241999992</c:v>
                </c:pt>
                <c:pt idx="19">
                  <c:v>45.495579653999982</c:v>
                </c:pt>
              </c:numCache>
            </c:numRef>
          </c:val>
          <c:smooth val="0"/>
        </c:ser>
        <c:ser>
          <c:idx val="0"/>
          <c:order val="1"/>
          <c:tx>
            <c:v>C01-1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'Fig8.6,7,28 Tbl8.22,23- CO2'!$D$15:$W$15</c:f>
              <c:numCache>
                <c:formatCode>#,##0.0_);[Red]\(#,##0.0\)</c:formatCode>
                <c:ptCount val="20"/>
                <c:pt idx="0">
                  <c:v>49.980429024999999</c:v>
                </c:pt>
                <c:pt idx="1">
                  <c:v>50.238938968999996</c:v>
                </c:pt>
                <c:pt idx="2">
                  <c:v>50.623373709999996</c:v>
                </c:pt>
                <c:pt idx="3">
                  <c:v>49.637203525000004</c:v>
                </c:pt>
                <c:pt idx="4">
                  <c:v>49.421551083000004</c:v>
                </c:pt>
                <c:pt idx="5">
                  <c:v>48.826873649999989</c:v>
                </c:pt>
                <c:pt idx="6">
                  <c:v>49.577646928</c:v>
                </c:pt>
                <c:pt idx="7">
                  <c:v>46.970935687000001</c:v>
                </c:pt>
                <c:pt idx="8">
                  <c:v>47.262421548999981</c:v>
                </c:pt>
                <c:pt idx="9">
                  <c:v>45.08593363</c:v>
                </c:pt>
                <c:pt idx="10">
                  <c:v>43.062992032999993</c:v>
                </c:pt>
                <c:pt idx="11">
                  <c:v>43.764166005</c:v>
                </c:pt>
                <c:pt idx="12">
                  <c:v>43.846681843999995</c:v>
                </c:pt>
                <c:pt idx="13">
                  <c:v>42.329359167999996</c:v>
                </c:pt>
                <c:pt idx="14">
                  <c:v>42.510528951000005</c:v>
                </c:pt>
                <c:pt idx="15">
                  <c:v>41.020515079000006</c:v>
                </c:pt>
                <c:pt idx="16">
                  <c:v>40.228419238999997</c:v>
                </c:pt>
                <c:pt idx="17">
                  <c:v>40.584520376</c:v>
                </c:pt>
                <c:pt idx="18">
                  <c:v>36.207064412000001</c:v>
                </c:pt>
                <c:pt idx="19">
                  <c:v>36.272214808999991</c:v>
                </c:pt>
              </c:numCache>
            </c:numRef>
          </c:val>
          <c:smooth val="0"/>
        </c:ser>
        <c:ser>
          <c:idx val="2"/>
          <c:order val="2"/>
          <c:tx>
            <c:v>C01-2</c:v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val>
            <c:numRef>
              <c:f>'Fig8.6,7,28 Tbl8.22,23- CO2'!$D$30:$W$30</c:f>
              <c:numCache>
                <c:formatCode>#,##0.0_);[Red]\(#,##0.0\)</c:formatCode>
                <c:ptCount val="20"/>
                <c:pt idx="0">
                  <c:v>50.117881950000005</c:v>
                </c:pt>
                <c:pt idx="1">
                  <c:v>50.238158482000003</c:v>
                </c:pt>
                <c:pt idx="2">
                  <c:v>50.622243417999989</c:v>
                </c:pt>
                <c:pt idx="3">
                  <c:v>49.636426078000007</c:v>
                </c:pt>
                <c:pt idx="4">
                  <c:v>49.421415217000003</c:v>
                </c:pt>
                <c:pt idx="5">
                  <c:v>48.937581597000005</c:v>
                </c:pt>
                <c:pt idx="6">
                  <c:v>49.66546421599999</c:v>
                </c:pt>
                <c:pt idx="7">
                  <c:v>47.203081608999995</c:v>
                </c:pt>
                <c:pt idx="8">
                  <c:v>47.383347824999994</c:v>
                </c:pt>
                <c:pt idx="9">
                  <c:v>44.746440016000008</c:v>
                </c:pt>
                <c:pt idx="10">
                  <c:v>38.518974256000007</c:v>
                </c:pt>
                <c:pt idx="11">
                  <c:v>39.53900548</c:v>
                </c:pt>
                <c:pt idx="12">
                  <c:v>39.46183644100001</c:v>
                </c:pt>
                <c:pt idx="13">
                  <c:v>37.785332214</c:v>
                </c:pt>
                <c:pt idx="14">
                  <c:v>36.714890142999991</c:v>
                </c:pt>
                <c:pt idx="15">
                  <c:v>35.396999332999997</c:v>
                </c:pt>
                <c:pt idx="16">
                  <c:v>34.880720375000003</c:v>
                </c:pt>
                <c:pt idx="17">
                  <c:v>34.914711787999998</c:v>
                </c:pt>
                <c:pt idx="18">
                  <c:v>31.713046600999991</c:v>
                </c:pt>
                <c:pt idx="19">
                  <c:v>32.435364437000004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'Fig8.6,7,28 Tbl8.22,23- CO2'!$C$11</c:f>
              <c:strCache>
                <c:ptCount val="1"/>
                <c:pt idx="0">
                  <c:v>C05b-1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CO2'!$D$11:$W$11</c:f>
              <c:numCache>
                <c:formatCode>#,##0.0_);[Red]\(#,##0.0\)</c:formatCode>
                <c:ptCount val="20"/>
                <c:pt idx="0">
                  <c:v>49.980320427999999</c:v>
                </c:pt>
                <c:pt idx="1">
                  <c:v>50.238935167999998</c:v>
                </c:pt>
                <c:pt idx="2">
                  <c:v>50.623204754</c:v>
                </c:pt>
                <c:pt idx="3">
                  <c:v>49.637541775999992</c:v>
                </c:pt>
                <c:pt idx="4">
                  <c:v>49.592306715999989</c:v>
                </c:pt>
                <c:pt idx="5">
                  <c:v>49.393683509000013</c:v>
                </c:pt>
                <c:pt idx="6">
                  <c:v>49.521364097999992</c:v>
                </c:pt>
                <c:pt idx="7">
                  <c:v>46.454422732000005</c:v>
                </c:pt>
                <c:pt idx="8">
                  <c:v>46.738572958999988</c:v>
                </c:pt>
                <c:pt idx="9">
                  <c:v>44.576974479999997</c:v>
                </c:pt>
                <c:pt idx="10">
                  <c:v>42.147771080000005</c:v>
                </c:pt>
                <c:pt idx="11">
                  <c:v>41.219086433999998</c:v>
                </c:pt>
                <c:pt idx="12">
                  <c:v>40.596944530000009</c:v>
                </c:pt>
                <c:pt idx="13">
                  <c:v>41.477105184999992</c:v>
                </c:pt>
                <c:pt idx="14">
                  <c:v>41.737902137000006</c:v>
                </c:pt>
                <c:pt idx="15">
                  <c:v>40.374036422000003</c:v>
                </c:pt>
                <c:pt idx="16">
                  <c:v>39.495510271000015</c:v>
                </c:pt>
                <c:pt idx="17">
                  <c:v>40.087002743999996</c:v>
                </c:pt>
                <c:pt idx="18">
                  <c:v>35.786311397000006</c:v>
                </c:pt>
                <c:pt idx="19">
                  <c:v>35.964785772999996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882392"/>
        <c:axId val="232882784"/>
      </c:lineChart>
      <c:catAx>
        <c:axId val="232882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32882784"/>
        <c:crosses val="autoZero"/>
        <c:auto val="1"/>
        <c:lblAlgn val="ctr"/>
        <c:lblOffset val="100"/>
        <c:noMultiLvlLbl val="0"/>
      </c:catAx>
      <c:valAx>
        <c:axId val="232882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Million Ton</a:t>
                </a:r>
              </a:p>
            </c:rich>
          </c:tx>
          <c:overlay val="0"/>
        </c:title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3288239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System CO2</a:t>
            </a:r>
            <a:r>
              <a:rPr lang="en-US" sz="1200" baseline="0"/>
              <a:t> Emissions (System Optimizer)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'Fig8.6,7,28 Tbl8.22,23- CO2'!$C$8</c:f>
              <c:strCache>
                <c:ptCount val="1"/>
                <c:pt idx="0">
                  <c:v>C01-R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CO2'!$D$8:$W$8</c:f>
              <c:numCache>
                <c:formatCode>#,##0.0_);[Red]\(#,##0.0\)</c:formatCode>
                <c:ptCount val="20"/>
                <c:pt idx="0">
                  <c:v>50.11813242600001</c:v>
                </c:pt>
                <c:pt idx="1">
                  <c:v>50.328577335000006</c:v>
                </c:pt>
                <c:pt idx="2">
                  <c:v>50.49899815700001</c:v>
                </c:pt>
                <c:pt idx="3">
                  <c:v>49.554962943</c:v>
                </c:pt>
                <c:pt idx="4">
                  <c:v>49.181018905999984</c:v>
                </c:pt>
                <c:pt idx="5">
                  <c:v>49.975781670000003</c:v>
                </c:pt>
                <c:pt idx="6">
                  <c:v>49.548488220999999</c:v>
                </c:pt>
                <c:pt idx="7">
                  <c:v>49.670781343000002</c:v>
                </c:pt>
                <c:pt idx="8">
                  <c:v>50.618285546999999</c:v>
                </c:pt>
                <c:pt idx="9">
                  <c:v>50.490843475999995</c:v>
                </c:pt>
                <c:pt idx="10">
                  <c:v>50.507953928000013</c:v>
                </c:pt>
                <c:pt idx="11">
                  <c:v>50.776921975000008</c:v>
                </c:pt>
                <c:pt idx="12">
                  <c:v>51.379532055000006</c:v>
                </c:pt>
                <c:pt idx="13">
                  <c:v>46.480798964999991</c:v>
                </c:pt>
                <c:pt idx="14">
                  <c:v>46.341564442000013</c:v>
                </c:pt>
                <c:pt idx="15">
                  <c:v>44.316503576000002</c:v>
                </c:pt>
                <c:pt idx="16">
                  <c:v>43.901035505999999</c:v>
                </c:pt>
                <c:pt idx="17">
                  <c:v>45.214773513000011</c:v>
                </c:pt>
                <c:pt idx="18">
                  <c:v>44.914524241999992</c:v>
                </c:pt>
                <c:pt idx="19">
                  <c:v>45.495579653999982</c:v>
                </c:pt>
              </c:numCache>
            </c:numRef>
          </c:val>
          <c:smooth val="0"/>
        </c:ser>
        <c:ser>
          <c:idx val="0"/>
          <c:order val="1"/>
          <c:tx>
            <c:v>C01-1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'Fig8.6,7,28 Tbl8.22,23- CO2'!$D$15:$W$15</c:f>
              <c:numCache>
                <c:formatCode>#,##0.0_);[Red]\(#,##0.0\)</c:formatCode>
                <c:ptCount val="20"/>
                <c:pt idx="0">
                  <c:v>49.980429024999999</c:v>
                </c:pt>
                <c:pt idx="1">
                  <c:v>50.238938968999996</c:v>
                </c:pt>
                <c:pt idx="2">
                  <c:v>50.623373709999996</c:v>
                </c:pt>
                <c:pt idx="3">
                  <c:v>49.637203525000004</c:v>
                </c:pt>
                <c:pt idx="4">
                  <c:v>49.421551083000004</c:v>
                </c:pt>
                <c:pt idx="5">
                  <c:v>48.826873649999989</c:v>
                </c:pt>
                <c:pt idx="6">
                  <c:v>49.577646928</c:v>
                </c:pt>
                <c:pt idx="7">
                  <c:v>46.970935687000001</c:v>
                </c:pt>
                <c:pt idx="8">
                  <c:v>47.262421548999981</c:v>
                </c:pt>
                <c:pt idx="9">
                  <c:v>45.08593363</c:v>
                </c:pt>
                <c:pt idx="10">
                  <c:v>43.062992032999993</c:v>
                </c:pt>
                <c:pt idx="11">
                  <c:v>43.764166005</c:v>
                </c:pt>
                <c:pt idx="12">
                  <c:v>43.846681843999995</c:v>
                </c:pt>
                <c:pt idx="13">
                  <c:v>42.329359167999996</c:v>
                </c:pt>
                <c:pt idx="14">
                  <c:v>42.510528951000005</c:v>
                </c:pt>
                <c:pt idx="15">
                  <c:v>41.020515079000006</c:v>
                </c:pt>
                <c:pt idx="16">
                  <c:v>40.228419238999997</c:v>
                </c:pt>
                <c:pt idx="17">
                  <c:v>40.584520376</c:v>
                </c:pt>
                <c:pt idx="18">
                  <c:v>36.207064412000001</c:v>
                </c:pt>
                <c:pt idx="19">
                  <c:v>36.272214808999991</c:v>
                </c:pt>
              </c:numCache>
            </c:numRef>
          </c:val>
          <c:smooth val="0"/>
        </c:ser>
        <c:ser>
          <c:idx val="2"/>
          <c:order val="2"/>
          <c:tx>
            <c:v>C01-2</c:v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val>
            <c:numRef>
              <c:f>'Fig8.6,7,28 Tbl8.22,23- CO2'!$D$30:$W$30</c:f>
              <c:numCache>
                <c:formatCode>#,##0.0_);[Red]\(#,##0.0\)</c:formatCode>
                <c:ptCount val="20"/>
                <c:pt idx="0">
                  <c:v>50.117881950000005</c:v>
                </c:pt>
                <c:pt idx="1">
                  <c:v>50.238158482000003</c:v>
                </c:pt>
                <c:pt idx="2">
                  <c:v>50.622243417999989</c:v>
                </c:pt>
                <c:pt idx="3">
                  <c:v>49.636426078000007</c:v>
                </c:pt>
                <c:pt idx="4">
                  <c:v>49.421415217000003</c:v>
                </c:pt>
                <c:pt idx="5">
                  <c:v>48.937581597000005</c:v>
                </c:pt>
                <c:pt idx="6">
                  <c:v>49.66546421599999</c:v>
                </c:pt>
                <c:pt idx="7">
                  <c:v>47.203081608999995</c:v>
                </c:pt>
                <c:pt idx="8">
                  <c:v>47.383347824999994</c:v>
                </c:pt>
                <c:pt idx="9">
                  <c:v>44.746440016000008</c:v>
                </c:pt>
                <c:pt idx="10">
                  <c:v>38.518974256000007</c:v>
                </c:pt>
                <c:pt idx="11">
                  <c:v>39.53900548</c:v>
                </c:pt>
                <c:pt idx="12">
                  <c:v>39.46183644100001</c:v>
                </c:pt>
                <c:pt idx="13">
                  <c:v>37.785332214</c:v>
                </c:pt>
                <c:pt idx="14">
                  <c:v>36.714890142999991</c:v>
                </c:pt>
                <c:pt idx="15">
                  <c:v>35.396999332999997</c:v>
                </c:pt>
                <c:pt idx="16">
                  <c:v>34.880720375000003</c:v>
                </c:pt>
                <c:pt idx="17">
                  <c:v>34.914711787999998</c:v>
                </c:pt>
                <c:pt idx="18">
                  <c:v>31.713046600999991</c:v>
                </c:pt>
                <c:pt idx="19">
                  <c:v>32.435364437000004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'Fig8.6,7,28 Tbl8.22,23- CO2'!$C$13</c:f>
              <c:strCache>
                <c:ptCount val="1"/>
                <c:pt idx="0">
                  <c:v>C05b-3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CO2'!$D$13:$W$13</c:f>
              <c:numCache>
                <c:formatCode>#,##0.0_);[Red]\(#,##0.0\)</c:formatCode>
                <c:ptCount val="20"/>
                <c:pt idx="0">
                  <c:v>50.118495174000003</c:v>
                </c:pt>
                <c:pt idx="1">
                  <c:v>50.238664110000002</c:v>
                </c:pt>
                <c:pt idx="2">
                  <c:v>50.622852015999996</c:v>
                </c:pt>
                <c:pt idx="3">
                  <c:v>49.555538593000001</c:v>
                </c:pt>
                <c:pt idx="4">
                  <c:v>49.899653546000003</c:v>
                </c:pt>
                <c:pt idx="5">
                  <c:v>49.924156947</c:v>
                </c:pt>
                <c:pt idx="6">
                  <c:v>50.012706820999988</c:v>
                </c:pt>
                <c:pt idx="7">
                  <c:v>49.871370716000008</c:v>
                </c:pt>
                <c:pt idx="8">
                  <c:v>50.242449181999994</c:v>
                </c:pt>
                <c:pt idx="9">
                  <c:v>48.546091633000003</c:v>
                </c:pt>
                <c:pt idx="10">
                  <c:v>43.911990192999987</c:v>
                </c:pt>
                <c:pt idx="11">
                  <c:v>43.391982698000007</c:v>
                </c:pt>
                <c:pt idx="12">
                  <c:v>42.808808914000004</c:v>
                </c:pt>
                <c:pt idx="13">
                  <c:v>43.171155259000003</c:v>
                </c:pt>
                <c:pt idx="14">
                  <c:v>43.519820391999993</c:v>
                </c:pt>
                <c:pt idx="15">
                  <c:v>40.299498583999998</c:v>
                </c:pt>
                <c:pt idx="16">
                  <c:v>39.642797928</c:v>
                </c:pt>
                <c:pt idx="17">
                  <c:v>39.474643702999998</c:v>
                </c:pt>
                <c:pt idx="18">
                  <c:v>38.801180520999999</c:v>
                </c:pt>
                <c:pt idx="19">
                  <c:v>38.704844781000006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883568"/>
        <c:axId val="232883960"/>
      </c:lineChart>
      <c:catAx>
        <c:axId val="23288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32883960"/>
        <c:crosses val="autoZero"/>
        <c:auto val="1"/>
        <c:lblAlgn val="ctr"/>
        <c:lblOffset val="100"/>
        <c:noMultiLvlLbl val="0"/>
      </c:catAx>
      <c:valAx>
        <c:axId val="2328839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Million Ton</a:t>
                </a:r>
              </a:p>
            </c:rich>
          </c:tx>
          <c:overlay val="0"/>
        </c:title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328835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3"/>
              <c:layout>
                <c:manualLayout>
                  <c:x val="0"/>
                  <c:y val="6.09490140263079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8.3-5 - PVRR'!$C$113:$C$126</c:f>
              <c:strCache>
                <c:ptCount val="14"/>
                <c:pt idx="0">
                  <c:v>C01</c:v>
                </c:pt>
                <c:pt idx="1">
                  <c:v>C02</c:v>
                </c:pt>
                <c:pt idx="2">
                  <c:v>C03</c:v>
                </c:pt>
                <c:pt idx="3">
                  <c:v>C04</c:v>
                </c:pt>
                <c:pt idx="4">
                  <c:v>C05</c:v>
                </c:pt>
                <c:pt idx="5">
                  <c:v>C05a</c:v>
                </c:pt>
                <c:pt idx="6">
                  <c:v>C06</c:v>
                </c:pt>
                <c:pt idx="7">
                  <c:v>C07</c:v>
                </c:pt>
                <c:pt idx="8">
                  <c:v>C09</c:v>
                </c:pt>
                <c:pt idx="9">
                  <c:v>C11</c:v>
                </c:pt>
                <c:pt idx="10">
                  <c:v>C12</c:v>
                </c:pt>
                <c:pt idx="11">
                  <c:v>C13</c:v>
                </c:pt>
                <c:pt idx="12">
                  <c:v>C14</c:v>
                </c:pt>
                <c:pt idx="13">
                  <c:v>C14a</c:v>
                </c:pt>
              </c:strCache>
            </c:strRef>
          </c:cat>
          <c:val>
            <c:numRef>
              <c:f>'Fig 8.3-5 - PVRR'!$D$113:$D$126</c:f>
              <c:numCache>
                <c:formatCode>_("$"* #,##0_);_("$"* \(#,##0\);_("$"* "-"??_);_(@_)</c:formatCode>
                <c:ptCount val="14"/>
                <c:pt idx="0">
                  <c:v>571.33075672484074</c:v>
                </c:pt>
                <c:pt idx="1">
                  <c:v>526.66212955869082</c:v>
                </c:pt>
                <c:pt idx="2">
                  <c:v>620.05061431707986</c:v>
                </c:pt>
                <c:pt idx="3">
                  <c:v>603.62480658027812</c:v>
                </c:pt>
                <c:pt idx="4">
                  <c:v>531.31675710134732</c:v>
                </c:pt>
                <c:pt idx="5">
                  <c:v>648.82639115981885</c:v>
                </c:pt>
                <c:pt idx="6">
                  <c:v>619.36180658026888</c:v>
                </c:pt>
                <c:pt idx="7">
                  <c:v>599.44189039180878</c:v>
                </c:pt>
                <c:pt idx="8">
                  <c:v>645.59990981394571</c:v>
                </c:pt>
                <c:pt idx="9">
                  <c:v>525.61306988767592</c:v>
                </c:pt>
                <c:pt idx="10">
                  <c:v>586.19105020710197</c:v>
                </c:pt>
                <c:pt idx="11">
                  <c:v>457.97032129847184</c:v>
                </c:pt>
                <c:pt idx="12">
                  <c:v>142.41203586199447</c:v>
                </c:pt>
                <c:pt idx="13">
                  <c:v>43.00575758839642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05180880"/>
        <c:axId val="229402760"/>
      </c:barChart>
      <c:catAx>
        <c:axId val="205180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9402760"/>
        <c:crosses val="autoZero"/>
        <c:auto val="1"/>
        <c:lblAlgn val="ctr"/>
        <c:lblOffset val="100"/>
        <c:noMultiLvlLbl val="0"/>
      </c:catAx>
      <c:valAx>
        <c:axId val="2294027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$ million</a:t>
                </a:r>
              </a:p>
            </c:rich>
          </c:tx>
          <c:overlay val="0"/>
        </c:title>
        <c:numFmt formatCode="_(&quot;$&quot;* #,##0_);_(&quot;$&quot;* \(#,##0\);_(&quot;$&quot;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51808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787379727095697E-2"/>
          <c:y val="4.5088205348600432E-2"/>
          <c:w val="0.87338663887650581"/>
          <c:h val="0.65456145467196725"/>
        </c:manualLayout>
      </c:layout>
      <c:lineChart>
        <c:grouping val="standard"/>
        <c:varyColors val="0"/>
        <c:ser>
          <c:idx val="0"/>
          <c:order val="0"/>
          <c:tx>
            <c:strRef>
              <c:f>'Fig8.6,7,28 Tbl8.22,23- CO2'!$C$8</c:f>
              <c:strCache>
                <c:ptCount val="1"/>
                <c:pt idx="0">
                  <c:v>C01-R</c:v>
                </c:pt>
              </c:strCache>
            </c:strRef>
          </c:tx>
          <c:marker>
            <c:symbol val="none"/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CO2'!$D$8:$W$8</c:f>
              <c:numCache>
                <c:formatCode>#,##0.0_);[Red]\(#,##0.0\)</c:formatCode>
                <c:ptCount val="20"/>
                <c:pt idx="0">
                  <c:v>50.11813242600001</c:v>
                </c:pt>
                <c:pt idx="1">
                  <c:v>50.328577335000006</c:v>
                </c:pt>
                <c:pt idx="2">
                  <c:v>50.49899815700001</c:v>
                </c:pt>
                <c:pt idx="3">
                  <c:v>49.554962943</c:v>
                </c:pt>
                <c:pt idx="4">
                  <c:v>49.181018905999984</c:v>
                </c:pt>
                <c:pt idx="5">
                  <c:v>49.975781670000003</c:v>
                </c:pt>
                <c:pt idx="6">
                  <c:v>49.548488220999999</c:v>
                </c:pt>
                <c:pt idx="7">
                  <c:v>49.670781343000002</c:v>
                </c:pt>
                <c:pt idx="8">
                  <c:v>50.618285546999999</c:v>
                </c:pt>
                <c:pt idx="9">
                  <c:v>50.490843475999995</c:v>
                </c:pt>
                <c:pt idx="10">
                  <c:v>50.507953928000013</c:v>
                </c:pt>
                <c:pt idx="11">
                  <c:v>50.776921975000008</c:v>
                </c:pt>
                <c:pt idx="12">
                  <c:v>51.379532055000006</c:v>
                </c:pt>
                <c:pt idx="13">
                  <c:v>46.480798964999991</c:v>
                </c:pt>
                <c:pt idx="14">
                  <c:v>46.341564442000013</c:v>
                </c:pt>
                <c:pt idx="15">
                  <c:v>44.316503576000002</c:v>
                </c:pt>
                <c:pt idx="16">
                  <c:v>43.901035505999999</c:v>
                </c:pt>
                <c:pt idx="17">
                  <c:v>45.214773513000011</c:v>
                </c:pt>
                <c:pt idx="18">
                  <c:v>44.914524241999992</c:v>
                </c:pt>
                <c:pt idx="19">
                  <c:v>45.495579653999982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'Fig8.6,7,28 Tbl8.22,23- CO2'!$C$15</c:f>
              <c:strCache>
                <c:ptCount val="1"/>
                <c:pt idx="0">
                  <c:v>C01-1</c:v>
                </c:pt>
              </c:strCache>
            </c:strRef>
          </c:tx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CO2'!$D$15:$W$15</c:f>
              <c:numCache>
                <c:formatCode>#,##0.0_);[Red]\(#,##0.0\)</c:formatCode>
                <c:ptCount val="20"/>
                <c:pt idx="0">
                  <c:v>49.980429024999999</c:v>
                </c:pt>
                <c:pt idx="1">
                  <c:v>50.238938968999996</c:v>
                </c:pt>
                <c:pt idx="2">
                  <c:v>50.623373709999996</c:v>
                </c:pt>
                <c:pt idx="3">
                  <c:v>49.637203525000004</c:v>
                </c:pt>
                <c:pt idx="4">
                  <c:v>49.421551083000004</c:v>
                </c:pt>
                <c:pt idx="5">
                  <c:v>48.826873649999989</c:v>
                </c:pt>
                <c:pt idx="6">
                  <c:v>49.577646928</c:v>
                </c:pt>
                <c:pt idx="7">
                  <c:v>46.970935687000001</c:v>
                </c:pt>
                <c:pt idx="8">
                  <c:v>47.262421548999981</c:v>
                </c:pt>
                <c:pt idx="9">
                  <c:v>45.08593363</c:v>
                </c:pt>
                <c:pt idx="10">
                  <c:v>43.062992032999993</c:v>
                </c:pt>
                <c:pt idx="11">
                  <c:v>43.764166005</c:v>
                </c:pt>
                <c:pt idx="12">
                  <c:v>43.846681843999995</c:v>
                </c:pt>
                <c:pt idx="13">
                  <c:v>42.329359167999996</c:v>
                </c:pt>
                <c:pt idx="14">
                  <c:v>42.510528951000005</c:v>
                </c:pt>
                <c:pt idx="15">
                  <c:v>41.020515079000006</c:v>
                </c:pt>
                <c:pt idx="16">
                  <c:v>40.228419238999997</c:v>
                </c:pt>
                <c:pt idx="17">
                  <c:v>40.584520376</c:v>
                </c:pt>
                <c:pt idx="18">
                  <c:v>36.207064412000001</c:v>
                </c:pt>
                <c:pt idx="19">
                  <c:v>36.272214808999991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'Fig8.6,7,28 Tbl8.22,23- CO2'!$C$16</c:f>
              <c:strCache>
                <c:ptCount val="1"/>
                <c:pt idx="0">
                  <c:v>C02-1</c:v>
                </c:pt>
              </c:strCache>
            </c:strRef>
          </c:tx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CO2'!$D$16:$W$16</c:f>
              <c:numCache>
                <c:formatCode>#,##0.0_);[Red]\(#,##0.0\)</c:formatCode>
                <c:ptCount val="20"/>
                <c:pt idx="0">
                  <c:v>49.980333788999999</c:v>
                </c:pt>
                <c:pt idx="1">
                  <c:v>50.238924745000006</c:v>
                </c:pt>
                <c:pt idx="2">
                  <c:v>50.623184580999997</c:v>
                </c:pt>
                <c:pt idx="3">
                  <c:v>49.621088830999994</c:v>
                </c:pt>
                <c:pt idx="4">
                  <c:v>49.588248629999995</c:v>
                </c:pt>
                <c:pt idx="5">
                  <c:v>44.547685442999999</c:v>
                </c:pt>
                <c:pt idx="6">
                  <c:v>44.408655456999995</c:v>
                </c:pt>
                <c:pt idx="7">
                  <c:v>38.892180788999987</c:v>
                </c:pt>
                <c:pt idx="8">
                  <c:v>39.22666458499998</c:v>
                </c:pt>
                <c:pt idx="9">
                  <c:v>37.988716867000008</c:v>
                </c:pt>
                <c:pt idx="10">
                  <c:v>35.885908091999994</c:v>
                </c:pt>
                <c:pt idx="11">
                  <c:v>36.165629346000003</c:v>
                </c:pt>
                <c:pt idx="12">
                  <c:v>36.385000870000006</c:v>
                </c:pt>
                <c:pt idx="13">
                  <c:v>35.758422497000012</c:v>
                </c:pt>
                <c:pt idx="14">
                  <c:v>35.988434140999992</c:v>
                </c:pt>
                <c:pt idx="15">
                  <c:v>40.114361998000007</c:v>
                </c:pt>
                <c:pt idx="16">
                  <c:v>39.327826410000007</c:v>
                </c:pt>
                <c:pt idx="17">
                  <c:v>39.864606814999995</c:v>
                </c:pt>
                <c:pt idx="18">
                  <c:v>35.583267966000001</c:v>
                </c:pt>
                <c:pt idx="19">
                  <c:v>35.746012888999999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'Fig8.6,7,28 Tbl8.22,23- CO2'!$C$17</c:f>
              <c:strCache>
                <c:ptCount val="1"/>
                <c:pt idx="0">
                  <c:v>C03-1</c:v>
                </c:pt>
              </c:strCache>
            </c:strRef>
          </c:tx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CO2'!$D$17:$W$17</c:f>
              <c:numCache>
                <c:formatCode>#,##0.0_);[Red]\(#,##0.0\)</c:formatCode>
                <c:ptCount val="20"/>
                <c:pt idx="0">
                  <c:v>49.980429027</c:v>
                </c:pt>
                <c:pt idx="1">
                  <c:v>50.239060912000014</c:v>
                </c:pt>
                <c:pt idx="2">
                  <c:v>50.592789165999996</c:v>
                </c:pt>
                <c:pt idx="3">
                  <c:v>49.559585309000013</c:v>
                </c:pt>
                <c:pt idx="4">
                  <c:v>49.523001051000001</c:v>
                </c:pt>
                <c:pt idx="5">
                  <c:v>44.474440802999993</c:v>
                </c:pt>
                <c:pt idx="6">
                  <c:v>44.323451094999982</c:v>
                </c:pt>
                <c:pt idx="7">
                  <c:v>38.805904464999998</c:v>
                </c:pt>
                <c:pt idx="8">
                  <c:v>39.112785684999984</c:v>
                </c:pt>
                <c:pt idx="9">
                  <c:v>36.872934762999989</c:v>
                </c:pt>
                <c:pt idx="10">
                  <c:v>34.801368971999999</c:v>
                </c:pt>
                <c:pt idx="11">
                  <c:v>35.166880703000004</c:v>
                </c:pt>
                <c:pt idx="12">
                  <c:v>35.328174162000003</c:v>
                </c:pt>
                <c:pt idx="13">
                  <c:v>33.555379625</c:v>
                </c:pt>
                <c:pt idx="14">
                  <c:v>33.964558472999997</c:v>
                </c:pt>
                <c:pt idx="15">
                  <c:v>38.317441109999997</c:v>
                </c:pt>
                <c:pt idx="16">
                  <c:v>37.367765468000009</c:v>
                </c:pt>
                <c:pt idx="17">
                  <c:v>38.300735929000012</c:v>
                </c:pt>
                <c:pt idx="18">
                  <c:v>34.109799545999998</c:v>
                </c:pt>
                <c:pt idx="19">
                  <c:v>34.898695720999996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'Fig8.6,7,28 Tbl8.22,23- CO2'!$C$18</c:f>
              <c:strCache>
                <c:ptCount val="1"/>
                <c:pt idx="0">
                  <c:v>C04-1</c:v>
                </c:pt>
              </c:strCache>
            </c:strRef>
          </c:tx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CO2'!$D$18:$W$18</c:f>
              <c:numCache>
                <c:formatCode>#,##0.0_);[Red]\(#,##0.0\)</c:formatCode>
                <c:ptCount val="20"/>
                <c:pt idx="0">
                  <c:v>49.980429025999996</c:v>
                </c:pt>
                <c:pt idx="1">
                  <c:v>50.23906091100001</c:v>
                </c:pt>
                <c:pt idx="2">
                  <c:v>50.592813184000008</c:v>
                </c:pt>
                <c:pt idx="3">
                  <c:v>49.559613722999991</c:v>
                </c:pt>
                <c:pt idx="4">
                  <c:v>49.520035497999991</c:v>
                </c:pt>
                <c:pt idx="5">
                  <c:v>48.680057188000013</c:v>
                </c:pt>
                <c:pt idx="6">
                  <c:v>48.614620565999999</c:v>
                </c:pt>
                <c:pt idx="7">
                  <c:v>45.750224692999993</c:v>
                </c:pt>
                <c:pt idx="8">
                  <c:v>46.030828228999987</c:v>
                </c:pt>
                <c:pt idx="9">
                  <c:v>42.949416484000004</c:v>
                </c:pt>
                <c:pt idx="10">
                  <c:v>40.897531544999993</c:v>
                </c:pt>
                <c:pt idx="11">
                  <c:v>41.719777221000008</c:v>
                </c:pt>
                <c:pt idx="12">
                  <c:v>41.761413883000003</c:v>
                </c:pt>
                <c:pt idx="13">
                  <c:v>39.147380998999999</c:v>
                </c:pt>
                <c:pt idx="14">
                  <c:v>39.293011234000012</c:v>
                </c:pt>
                <c:pt idx="15">
                  <c:v>38.079997895999995</c:v>
                </c:pt>
                <c:pt idx="16">
                  <c:v>37.281356767000005</c:v>
                </c:pt>
                <c:pt idx="17">
                  <c:v>37.789566059999991</c:v>
                </c:pt>
                <c:pt idx="18">
                  <c:v>33.218178274000003</c:v>
                </c:pt>
                <c:pt idx="19">
                  <c:v>33.931182872000001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'Fig8.6,7,28 Tbl8.22,23- CO2'!$C$19</c:f>
              <c:strCache>
                <c:ptCount val="1"/>
                <c:pt idx="0">
                  <c:v>C05-1</c:v>
                </c:pt>
              </c:strCache>
            </c:strRef>
          </c:tx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CO2'!$D$19:$W$19</c:f>
              <c:numCache>
                <c:formatCode>#,##0.0_);[Red]\(#,##0.0\)</c:formatCode>
                <c:ptCount val="20"/>
                <c:pt idx="0">
                  <c:v>49.980415661000009</c:v>
                </c:pt>
                <c:pt idx="1">
                  <c:v>50.239025137000013</c:v>
                </c:pt>
                <c:pt idx="2">
                  <c:v>50.623377138999992</c:v>
                </c:pt>
                <c:pt idx="3">
                  <c:v>49.637209300999992</c:v>
                </c:pt>
                <c:pt idx="4">
                  <c:v>49.592570989999977</c:v>
                </c:pt>
                <c:pt idx="5">
                  <c:v>49.264101238000002</c:v>
                </c:pt>
                <c:pt idx="6">
                  <c:v>49.503295595000004</c:v>
                </c:pt>
                <c:pt idx="7">
                  <c:v>46.457586938000013</c:v>
                </c:pt>
                <c:pt idx="8">
                  <c:v>46.734998419999989</c:v>
                </c:pt>
                <c:pt idx="9">
                  <c:v>44.620399958</c:v>
                </c:pt>
                <c:pt idx="10">
                  <c:v>42.191668737000001</c:v>
                </c:pt>
                <c:pt idx="11">
                  <c:v>43.032754323999995</c:v>
                </c:pt>
                <c:pt idx="12">
                  <c:v>43.223830255999999</c:v>
                </c:pt>
                <c:pt idx="13">
                  <c:v>41.551524223000008</c:v>
                </c:pt>
                <c:pt idx="14">
                  <c:v>41.792362839000006</c:v>
                </c:pt>
                <c:pt idx="15">
                  <c:v>40.363194602</c:v>
                </c:pt>
                <c:pt idx="16">
                  <c:v>39.492699761000011</c:v>
                </c:pt>
                <c:pt idx="17">
                  <c:v>40.079161660000004</c:v>
                </c:pt>
                <c:pt idx="18">
                  <c:v>35.782985179000001</c:v>
                </c:pt>
                <c:pt idx="19">
                  <c:v>35.942780542999998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'Fig8.6,7,28 Tbl8.22,23- CO2'!$C$20</c:f>
              <c:strCache>
                <c:ptCount val="1"/>
                <c:pt idx="0">
                  <c:v>C05a-1</c:v>
                </c:pt>
              </c:strCache>
            </c:strRef>
          </c:tx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CO2'!$D$20:$W$20</c:f>
              <c:numCache>
                <c:formatCode>#,##0.0_);[Red]\(#,##0.0\)</c:formatCode>
                <c:ptCount val="20"/>
                <c:pt idx="0">
                  <c:v>49.980273649000011</c:v>
                </c:pt>
                <c:pt idx="1">
                  <c:v>50.238806767000007</c:v>
                </c:pt>
                <c:pt idx="2">
                  <c:v>50.623066264999984</c:v>
                </c:pt>
                <c:pt idx="3">
                  <c:v>49.620494397000002</c:v>
                </c:pt>
                <c:pt idx="4">
                  <c:v>49.588164812999992</c:v>
                </c:pt>
                <c:pt idx="5">
                  <c:v>49.39053760500002</c:v>
                </c:pt>
                <c:pt idx="6">
                  <c:v>49.519861721000005</c:v>
                </c:pt>
                <c:pt idx="7">
                  <c:v>46.453843122000002</c:v>
                </c:pt>
                <c:pt idx="8">
                  <c:v>46.335734778999978</c:v>
                </c:pt>
                <c:pt idx="9">
                  <c:v>44.577723695999993</c:v>
                </c:pt>
                <c:pt idx="10">
                  <c:v>40.082577757000003</c:v>
                </c:pt>
                <c:pt idx="11">
                  <c:v>39.163439131000004</c:v>
                </c:pt>
                <c:pt idx="12">
                  <c:v>38.768847685999994</c:v>
                </c:pt>
                <c:pt idx="13">
                  <c:v>41.540927055000004</c:v>
                </c:pt>
                <c:pt idx="14">
                  <c:v>41.828944992000011</c:v>
                </c:pt>
                <c:pt idx="15">
                  <c:v>40.404827123000004</c:v>
                </c:pt>
                <c:pt idx="16">
                  <c:v>39.498075124000003</c:v>
                </c:pt>
                <c:pt idx="17">
                  <c:v>40.177643083000014</c:v>
                </c:pt>
                <c:pt idx="18">
                  <c:v>35.941259912</c:v>
                </c:pt>
                <c:pt idx="19">
                  <c:v>36.102530592000001</c:v>
                </c:pt>
              </c:numCache>
            </c:numRef>
          </c:val>
          <c:smooth val="0"/>
        </c:ser>
        <c:ser>
          <c:idx val="16"/>
          <c:order val="7"/>
          <c:tx>
            <c:strRef>
              <c:f>'Fig8.6,7,28 Tbl8.22,23- CO2'!$C$11</c:f>
              <c:strCache>
                <c:ptCount val="1"/>
                <c:pt idx="0">
                  <c:v>C05b-1</c:v>
                </c:pt>
              </c:strCache>
            </c:strRef>
          </c:tx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CO2'!$D$11:$W$11</c:f>
              <c:numCache>
                <c:formatCode>#,##0.0_);[Red]\(#,##0.0\)</c:formatCode>
                <c:ptCount val="20"/>
                <c:pt idx="0">
                  <c:v>49.980320427999999</c:v>
                </c:pt>
                <c:pt idx="1">
                  <c:v>50.238935167999998</c:v>
                </c:pt>
                <c:pt idx="2">
                  <c:v>50.623204754</c:v>
                </c:pt>
                <c:pt idx="3">
                  <c:v>49.637541775999992</c:v>
                </c:pt>
                <c:pt idx="4">
                  <c:v>49.592306715999989</c:v>
                </c:pt>
                <c:pt idx="5">
                  <c:v>49.393683509000013</c:v>
                </c:pt>
                <c:pt idx="6">
                  <c:v>49.521364097999992</c:v>
                </c:pt>
                <c:pt idx="7">
                  <c:v>46.454422732000005</c:v>
                </c:pt>
                <c:pt idx="8">
                  <c:v>46.738572958999988</c:v>
                </c:pt>
                <c:pt idx="9">
                  <c:v>44.576974479999997</c:v>
                </c:pt>
                <c:pt idx="10">
                  <c:v>42.147771080000005</c:v>
                </c:pt>
                <c:pt idx="11">
                  <c:v>41.219086433999998</c:v>
                </c:pt>
                <c:pt idx="12">
                  <c:v>40.596944530000009</c:v>
                </c:pt>
                <c:pt idx="13">
                  <c:v>41.477105184999992</c:v>
                </c:pt>
                <c:pt idx="14">
                  <c:v>41.737902137000006</c:v>
                </c:pt>
                <c:pt idx="15">
                  <c:v>40.374036422000003</c:v>
                </c:pt>
                <c:pt idx="16">
                  <c:v>39.495510271000015</c:v>
                </c:pt>
                <c:pt idx="17">
                  <c:v>40.087002743999996</c:v>
                </c:pt>
                <c:pt idx="18">
                  <c:v>35.786311397000006</c:v>
                </c:pt>
                <c:pt idx="19">
                  <c:v>35.964785772999996</c:v>
                </c:pt>
              </c:numCache>
            </c:numRef>
          </c:val>
          <c:smooth val="0"/>
        </c:ser>
        <c:ser>
          <c:idx val="18"/>
          <c:order val="8"/>
          <c:tx>
            <c:strRef>
              <c:f>'Fig8.6,7,28 Tbl8.22,23- CO2'!$C$12</c:f>
              <c:strCache>
                <c:ptCount val="1"/>
                <c:pt idx="0">
                  <c:v>C05-3</c:v>
                </c:pt>
              </c:strCache>
            </c:strRef>
          </c:tx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CO2'!$D$12:$W$12</c:f>
              <c:numCache>
                <c:formatCode>#,##0.0_);[Red]\(#,##0.0\)</c:formatCode>
                <c:ptCount val="20"/>
                <c:pt idx="0">
                  <c:v>50.118501653000017</c:v>
                </c:pt>
                <c:pt idx="1">
                  <c:v>50.238683541000007</c:v>
                </c:pt>
                <c:pt idx="2">
                  <c:v>50.622872790999992</c:v>
                </c:pt>
                <c:pt idx="3">
                  <c:v>49.555558107000003</c:v>
                </c:pt>
                <c:pt idx="4">
                  <c:v>49.899675777000006</c:v>
                </c:pt>
                <c:pt idx="5">
                  <c:v>49.92181587200001</c:v>
                </c:pt>
                <c:pt idx="6">
                  <c:v>50.012667214999986</c:v>
                </c:pt>
                <c:pt idx="7">
                  <c:v>49.871502584000012</c:v>
                </c:pt>
                <c:pt idx="8">
                  <c:v>50.302813153000002</c:v>
                </c:pt>
                <c:pt idx="9">
                  <c:v>50.251504927000006</c:v>
                </c:pt>
                <c:pt idx="10">
                  <c:v>46.89286094400002</c:v>
                </c:pt>
                <c:pt idx="11">
                  <c:v>45.441663788</c:v>
                </c:pt>
                <c:pt idx="12">
                  <c:v>43.60492723900002</c:v>
                </c:pt>
                <c:pt idx="13">
                  <c:v>43.189080387000004</c:v>
                </c:pt>
                <c:pt idx="14">
                  <c:v>43.594194041999984</c:v>
                </c:pt>
                <c:pt idx="15">
                  <c:v>40.298741191000005</c:v>
                </c:pt>
                <c:pt idx="16">
                  <c:v>39.646448686999996</c:v>
                </c:pt>
                <c:pt idx="17">
                  <c:v>39.466693020000001</c:v>
                </c:pt>
                <c:pt idx="18">
                  <c:v>38.803910359999996</c:v>
                </c:pt>
                <c:pt idx="19">
                  <c:v>38.706560941999996</c:v>
                </c:pt>
              </c:numCache>
            </c:numRef>
          </c:val>
          <c:smooth val="0"/>
        </c:ser>
        <c:ser>
          <c:idx val="17"/>
          <c:order val="9"/>
          <c:tx>
            <c:strRef>
              <c:f>'Fig8.6,7,28 Tbl8.22,23- CO2'!$C$9</c:f>
              <c:strCache>
                <c:ptCount val="1"/>
                <c:pt idx="0">
                  <c:v>C05a-3</c:v>
                </c:pt>
              </c:strCache>
            </c:strRef>
          </c:tx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CO2'!$D$9:$W$9</c:f>
              <c:numCache>
                <c:formatCode>#,##0.0_);[Red]\(#,##0.0\)</c:formatCode>
                <c:ptCount val="20"/>
                <c:pt idx="0">
                  <c:v>50.11805525800002</c:v>
                </c:pt>
                <c:pt idx="1">
                  <c:v>50.238267738999994</c:v>
                </c:pt>
                <c:pt idx="2">
                  <c:v>50.622351165999994</c:v>
                </c:pt>
                <c:pt idx="3">
                  <c:v>49.551509594999992</c:v>
                </c:pt>
                <c:pt idx="4">
                  <c:v>49.894271454000005</c:v>
                </c:pt>
                <c:pt idx="5">
                  <c:v>49.91294996900001</c:v>
                </c:pt>
                <c:pt idx="6">
                  <c:v>50.012637069</c:v>
                </c:pt>
                <c:pt idx="7">
                  <c:v>49.312133741000011</c:v>
                </c:pt>
                <c:pt idx="8">
                  <c:v>49.131772351999999</c:v>
                </c:pt>
                <c:pt idx="9">
                  <c:v>47.347281756000015</c:v>
                </c:pt>
                <c:pt idx="10">
                  <c:v>43.258922780000006</c:v>
                </c:pt>
                <c:pt idx="11">
                  <c:v>42.412507923999996</c:v>
                </c:pt>
                <c:pt idx="12">
                  <c:v>42.177079987000013</c:v>
                </c:pt>
                <c:pt idx="13">
                  <c:v>42.179463595000001</c:v>
                </c:pt>
                <c:pt idx="14">
                  <c:v>43.503452470999996</c:v>
                </c:pt>
                <c:pt idx="15">
                  <c:v>40.272451765</c:v>
                </c:pt>
                <c:pt idx="16">
                  <c:v>39.618928272000005</c:v>
                </c:pt>
                <c:pt idx="17">
                  <c:v>39.439994120000001</c:v>
                </c:pt>
                <c:pt idx="18">
                  <c:v>38.784556740999989</c:v>
                </c:pt>
                <c:pt idx="19">
                  <c:v>38.698883349999996</c:v>
                </c:pt>
              </c:numCache>
            </c:numRef>
          </c:val>
          <c:smooth val="0"/>
        </c:ser>
        <c:ser>
          <c:idx val="19"/>
          <c:order val="10"/>
          <c:tx>
            <c:strRef>
              <c:f>'Fig8.6,7,28 Tbl8.22,23- CO2'!$C$13</c:f>
              <c:strCache>
                <c:ptCount val="1"/>
                <c:pt idx="0">
                  <c:v>C05b-3</c:v>
                </c:pt>
              </c:strCache>
            </c:strRef>
          </c:tx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CO2'!$D$13:$W$13</c:f>
              <c:numCache>
                <c:formatCode>#,##0.0_);[Red]\(#,##0.0\)</c:formatCode>
                <c:ptCount val="20"/>
                <c:pt idx="0">
                  <c:v>50.118495174000003</c:v>
                </c:pt>
                <c:pt idx="1">
                  <c:v>50.238664110000002</c:v>
                </c:pt>
                <c:pt idx="2">
                  <c:v>50.622852015999996</c:v>
                </c:pt>
                <c:pt idx="3">
                  <c:v>49.555538593000001</c:v>
                </c:pt>
                <c:pt idx="4">
                  <c:v>49.899653546000003</c:v>
                </c:pt>
                <c:pt idx="5">
                  <c:v>49.924156947</c:v>
                </c:pt>
                <c:pt idx="6">
                  <c:v>50.012706820999988</c:v>
                </c:pt>
                <c:pt idx="7">
                  <c:v>49.871370716000008</c:v>
                </c:pt>
                <c:pt idx="8">
                  <c:v>50.242449181999994</c:v>
                </c:pt>
                <c:pt idx="9">
                  <c:v>48.546091633000003</c:v>
                </c:pt>
                <c:pt idx="10">
                  <c:v>43.911990192999987</c:v>
                </c:pt>
                <c:pt idx="11">
                  <c:v>43.391982698000007</c:v>
                </c:pt>
                <c:pt idx="12">
                  <c:v>42.808808914000004</c:v>
                </c:pt>
                <c:pt idx="13">
                  <c:v>43.171155259000003</c:v>
                </c:pt>
                <c:pt idx="14">
                  <c:v>43.519820391999993</c:v>
                </c:pt>
                <c:pt idx="15">
                  <c:v>40.299498583999998</c:v>
                </c:pt>
                <c:pt idx="16">
                  <c:v>39.642797928</c:v>
                </c:pt>
                <c:pt idx="17">
                  <c:v>39.474643702999998</c:v>
                </c:pt>
                <c:pt idx="18">
                  <c:v>38.801180520999999</c:v>
                </c:pt>
                <c:pt idx="19">
                  <c:v>38.704844781000006</c:v>
                </c:pt>
              </c:numCache>
            </c:numRef>
          </c:val>
          <c:smooth val="0"/>
        </c:ser>
        <c:ser>
          <c:idx val="7"/>
          <c:order val="11"/>
          <c:tx>
            <c:strRef>
              <c:f>'Fig8.6,7,28 Tbl8.22,23- CO2'!$C$21</c:f>
              <c:strCache>
                <c:ptCount val="1"/>
                <c:pt idx="0">
                  <c:v>C06-1</c:v>
                </c:pt>
              </c:strCache>
            </c:strRef>
          </c:tx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CO2'!$D$21:$W$21</c:f>
              <c:numCache>
                <c:formatCode>#,##0.0_);[Red]\(#,##0.0\)</c:formatCode>
                <c:ptCount val="20"/>
                <c:pt idx="0">
                  <c:v>49.980429026999992</c:v>
                </c:pt>
                <c:pt idx="1">
                  <c:v>50.239060912000006</c:v>
                </c:pt>
                <c:pt idx="2">
                  <c:v>50.590982185999998</c:v>
                </c:pt>
                <c:pt idx="3">
                  <c:v>49.579105068999986</c:v>
                </c:pt>
                <c:pt idx="4">
                  <c:v>49.527063802999997</c:v>
                </c:pt>
                <c:pt idx="5">
                  <c:v>49.351352370000015</c:v>
                </c:pt>
                <c:pt idx="6">
                  <c:v>49.573485167999991</c:v>
                </c:pt>
                <c:pt idx="7">
                  <c:v>46.456497616999997</c:v>
                </c:pt>
                <c:pt idx="8">
                  <c:v>46.77092052199999</c:v>
                </c:pt>
                <c:pt idx="9">
                  <c:v>43.672479344999999</c:v>
                </c:pt>
                <c:pt idx="10">
                  <c:v>41.228021588000004</c:v>
                </c:pt>
                <c:pt idx="11">
                  <c:v>42.097690278000002</c:v>
                </c:pt>
                <c:pt idx="12">
                  <c:v>42.183244354000003</c:v>
                </c:pt>
                <c:pt idx="13">
                  <c:v>39.853200760999997</c:v>
                </c:pt>
                <c:pt idx="14">
                  <c:v>40.093064299000005</c:v>
                </c:pt>
                <c:pt idx="15">
                  <c:v>38.529479413999987</c:v>
                </c:pt>
                <c:pt idx="16">
                  <c:v>37.552733095000001</c:v>
                </c:pt>
                <c:pt idx="17">
                  <c:v>38.492227495999998</c:v>
                </c:pt>
                <c:pt idx="18">
                  <c:v>34.246945699000001</c:v>
                </c:pt>
                <c:pt idx="19">
                  <c:v>35.213507941000003</c:v>
                </c:pt>
              </c:numCache>
            </c:numRef>
          </c:val>
          <c:smooth val="0"/>
        </c:ser>
        <c:ser>
          <c:idx val="8"/>
          <c:order val="12"/>
          <c:tx>
            <c:strRef>
              <c:f>'Fig8.6,7,28 Tbl8.22,23- CO2'!$C$22</c:f>
              <c:strCache>
                <c:ptCount val="1"/>
                <c:pt idx="0">
                  <c:v>C07-1</c:v>
                </c:pt>
              </c:strCache>
            </c:strRef>
          </c:tx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CO2'!$D$22:$W$22</c:f>
              <c:numCache>
                <c:formatCode>#,##0.0_);[Red]\(#,##0.0\)</c:formatCode>
                <c:ptCount val="20"/>
                <c:pt idx="0">
                  <c:v>49.980429025999996</c:v>
                </c:pt>
                <c:pt idx="1">
                  <c:v>50.23906091100001</c:v>
                </c:pt>
                <c:pt idx="2">
                  <c:v>50.590477304999993</c:v>
                </c:pt>
                <c:pt idx="3">
                  <c:v>49.57911042100001</c:v>
                </c:pt>
                <c:pt idx="4">
                  <c:v>49.527071680000006</c:v>
                </c:pt>
                <c:pt idx="5">
                  <c:v>48.841251164999996</c:v>
                </c:pt>
                <c:pt idx="6">
                  <c:v>49.123228607000001</c:v>
                </c:pt>
                <c:pt idx="7">
                  <c:v>46.271030379000003</c:v>
                </c:pt>
                <c:pt idx="8">
                  <c:v>46.539759458999981</c:v>
                </c:pt>
                <c:pt idx="9">
                  <c:v>43.715972986000011</c:v>
                </c:pt>
                <c:pt idx="10">
                  <c:v>41.313503935</c:v>
                </c:pt>
                <c:pt idx="11">
                  <c:v>42.293491721000002</c:v>
                </c:pt>
                <c:pt idx="12">
                  <c:v>42.373328602999997</c:v>
                </c:pt>
                <c:pt idx="13">
                  <c:v>39.910797058000007</c:v>
                </c:pt>
                <c:pt idx="14">
                  <c:v>40.09322951099999</c:v>
                </c:pt>
                <c:pt idx="15">
                  <c:v>38.540741917999995</c:v>
                </c:pt>
                <c:pt idx="16">
                  <c:v>37.671722926000008</c:v>
                </c:pt>
                <c:pt idx="17">
                  <c:v>38.355209511000005</c:v>
                </c:pt>
                <c:pt idx="18">
                  <c:v>34.132322508999998</c:v>
                </c:pt>
                <c:pt idx="19">
                  <c:v>34.804778457999994</c:v>
                </c:pt>
              </c:numCache>
            </c:numRef>
          </c:val>
          <c:smooth val="0"/>
        </c:ser>
        <c:ser>
          <c:idx val="9"/>
          <c:order val="13"/>
          <c:tx>
            <c:strRef>
              <c:f>'Fig8.6,7,28 Tbl8.22,23- CO2'!$C$23</c:f>
              <c:strCache>
                <c:ptCount val="1"/>
                <c:pt idx="0">
                  <c:v>C09-1</c:v>
                </c:pt>
              </c:strCache>
            </c:strRef>
          </c:tx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CO2'!$D$23:$W$23</c:f>
              <c:numCache>
                <c:formatCode>#,##0.0_);[Red]\(#,##0.0\)</c:formatCode>
                <c:ptCount val="20"/>
                <c:pt idx="0">
                  <c:v>49.973199971</c:v>
                </c:pt>
                <c:pt idx="1">
                  <c:v>50.224862956000003</c:v>
                </c:pt>
                <c:pt idx="2">
                  <c:v>50.600348717000003</c:v>
                </c:pt>
                <c:pt idx="3">
                  <c:v>49.611596050999999</c:v>
                </c:pt>
                <c:pt idx="4">
                  <c:v>49.522518451999986</c:v>
                </c:pt>
                <c:pt idx="5">
                  <c:v>49.200632959000011</c:v>
                </c:pt>
                <c:pt idx="6">
                  <c:v>49.461566379000004</c:v>
                </c:pt>
                <c:pt idx="7">
                  <c:v>47.308834053000012</c:v>
                </c:pt>
                <c:pt idx="8">
                  <c:v>47.970549183000003</c:v>
                </c:pt>
                <c:pt idx="9">
                  <c:v>45.437147241000005</c:v>
                </c:pt>
                <c:pt idx="10">
                  <c:v>43.229288767</c:v>
                </c:pt>
                <c:pt idx="11">
                  <c:v>43.978822178000001</c:v>
                </c:pt>
                <c:pt idx="12">
                  <c:v>43.916802895000011</c:v>
                </c:pt>
                <c:pt idx="13">
                  <c:v>41.487481045000003</c:v>
                </c:pt>
                <c:pt idx="14">
                  <c:v>41.716937287000015</c:v>
                </c:pt>
                <c:pt idx="15">
                  <c:v>40.84381938500001</c:v>
                </c:pt>
                <c:pt idx="16">
                  <c:v>40.196805409</c:v>
                </c:pt>
                <c:pt idx="17">
                  <c:v>39.961839568000009</c:v>
                </c:pt>
                <c:pt idx="18">
                  <c:v>35.120967684999997</c:v>
                </c:pt>
                <c:pt idx="19">
                  <c:v>35.54966478699999</c:v>
                </c:pt>
              </c:numCache>
            </c:numRef>
          </c:val>
          <c:smooth val="0"/>
        </c:ser>
        <c:ser>
          <c:idx val="10"/>
          <c:order val="14"/>
          <c:tx>
            <c:strRef>
              <c:f>'Fig8.6,7,28 Tbl8.22,23- CO2'!$C$24</c:f>
              <c:strCache>
                <c:ptCount val="1"/>
                <c:pt idx="0">
                  <c:v>C11-1</c:v>
                </c:pt>
              </c:strCache>
            </c:strRef>
          </c:tx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CO2'!$D$24:$W$24</c:f>
              <c:numCache>
                <c:formatCode>#,##0.0_);[Red]\(#,##0.0\)</c:formatCode>
                <c:ptCount val="20"/>
                <c:pt idx="0">
                  <c:v>49.980437373999997</c:v>
                </c:pt>
                <c:pt idx="1">
                  <c:v>50.228144111000006</c:v>
                </c:pt>
                <c:pt idx="2">
                  <c:v>50.598187297000003</c:v>
                </c:pt>
                <c:pt idx="3">
                  <c:v>49.600800338000013</c:v>
                </c:pt>
                <c:pt idx="4">
                  <c:v>49.52812690599999</c:v>
                </c:pt>
                <c:pt idx="5">
                  <c:v>49.225095201000009</c:v>
                </c:pt>
                <c:pt idx="6">
                  <c:v>49.532517495000008</c:v>
                </c:pt>
                <c:pt idx="7">
                  <c:v>46.476980985999994</c:v>
                </c:pt>
                <c:pt idx="8">
                  <c:v>46.759661898999987</c:v>
                </c:pt>
                <c:pt idx="9">
                  <c:v>44.651228014000004</c:v>
                </c:pt>
                <c:pt idx="10">
                  <c:v>42.197795740000004</c:v>
                </c:pt>
                <c:pt idx="11">
                  <c:v>43.027368864000003</c:v>
                </c:pt>
                <c:pt idx="12">
                  <c:v>43.169367182999999</c:v>
                </c:pt>
                <c:pt idx="13">
                  <c:v>41.560422655999993</c:v>
                </c:pt>
                <c:pt idx="14">
                  <c:v>41.779883495000014</c:v>
                </c:pt>
                <c:pt idx="15">
                  <c:v>40.321562995000008</c:v>
                </c:pt>
                <c:pt idx="16">
                  <c:v>39.469584098000013</c:v>
                </c:pt>
                <c:pt idx="17">
                  <c:v>40.034086664999997</c:v>
                </c:pt>
                <c:pt idx="18">
                  <c:v>35.422449993999997</c:v>
                </c:pt>
                <c:pt idx="19">
                  <c:v>36.071414277000002</c:v>
                </c:pt>
              </c:numCache>
            </c:numRef>
          </c:val>
          <c:smooth val="0"/>
        </c:ser>
        <c:ser>
          <c:idx val="11"/>
          <c:order val="15"/>
          <c:tx>
            <c:strRef>
              <c:f>'Fig8.6,7,28 Tbl8.22,23- CO2'!$C$25</c:f>
              <c:strCache>
                <c:ptCount val="1"/>
                <c:pt idx="0">
                  <c:v>C12-1</c:v>
                </c:pt>
              </c:strCache>
            </c:strRef>
          </c:tx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CO2'!$D$25:$W$25</c:f>
              <c:numCache>
                <c:formatCode>#,##0.0_);[Red]\(#,##0.0\)</c:formatCode>
                <c:ptCount val="20"/>
                <c:pt idx="0">
                  <c:v>49.980000993000012</c:v>
                </c:pt>
                <c:pt idx="1">
                  <c:v>50.238365123999998</c:v>
                </c:pt>
                <c:pt idx="2">
                  <c:v>50.622538444999989</c:v>
                </c:pt>
                <c:pt idx="3">
                  <c:v>49.619945393000002</c:v>
                </c:pt>
                <c:pt idx="4">
                  <c:v>49.587700932999994</c:v>
                </c:pt>
                <c:pt idx="5">
                  <c:v>42.493700007000008</c:v>
                </c:pt>
                <c:pt idx="6">
                  <c:v>42.376180996999999</c:v>
                </c:pt>
                <c:pt idx="7">
                  <c:v>42.258662984000011</c:v>
                </c:pt>
                <c:pt idx="8">
                  <c:v>42.141143997999997</c:v>
                </c:pt>
                <c:pt idx="9">
                  <c:v>42.023625000999992</c:v>
                </c:pt>
                <c:pt idx="10">
                  <c:v>42.023625004000003</c:v>
                </c:pt>
                <c:pt idx="11">
                  <c:v>42.053212006999999</c:v>
                </c:pt>
                <c:pt idx="12">
                  <c:v>42.082800003999992</c:v>
                </c:pt>
                <c:pt idx="13">
                  <c:v>41.836218503999994</c:v>
                </c:pt>
                <c:pt idx="14">
                  <c:v>41.972247874000011</c:v>
                </c:pt>
                <c:pt idx="15">
                  <c:v>40.416129394999999</c:v>
                </c:pt>
                <c:pt idx="16">
                  <c:v>39.690430522000014</c:v>
                </c:pt>
                <c:pt idx="17">
                  <c:v>39.52809395100001</c:v>
                </c:pt>
                <c:pt idx="18">
                  <c:v>35.516952300999996</c:v>
                </c:pt>
                <c:pt idx="19">
                  <c:v>35.936638910999989</c:v>
                </c:pt>
              </c:numCache>
            </c:numRef>
          </c:val>
          <c:smooth val="0"/>
        </c:ser>
        <c:ser>
          <c:idx val="12"/>
          <c:order val="16"/>
          <c:tx>
            <c:strRef>
              <c:f>'Fig8.6,7,28 Tbl8.22,23- CO2'!$C$26</c:f>
              <c:strCache>
                <c:ptCount val="1"/>
                <c:pt idx="0">
                  <c:v>C13-1</c:v>
                </c:pt>
              </c:strCache>
            </c:strRef>
          </c:tx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CO2'!$D$26:$W$26</c:f>
              <c:numCache>
                <c:formatCode>#,##0.0_);[Red]\(#,##0.0\)</c:formatCode>
                <c:ptCount val="20"/>
                <c:pt idx="0">
                  <c:v>49.979892908999993</c:v>
                </c:pt>
                <c:pt idx="1">
                  <c:v>50.238033927999993</c:v>
                </c:pt>
                <c:pt idx="2">
                  <c:v>50.622187775000008</c:v>
                </c:pt>
                <c:pt idx="3">
                  <c:v>49.619597124999999</c:v>
                </c:pt>
                <c:pt idx="4">
                  <c:v>49.587324163000005</c:v>
                </c:pt>
                <c:pt idx="5">
                  <c:v>39.058786237000007</c:v>
                </c:pt>
                <c:pt idx="6">
                  <c:v>38.90404354599999</c:v>
                </c:pt>
                <c:pt idx="7">
                  <c:v>38.733939485000008</c:v>
                </c:pt>
                <c:pt idx="8">
                  <c:v>40.027039329000004</c:v>
                </c:pt>
                <c:pt idx="9">
                  <c:v>39.892138422999992</c:v>
                </c:pt>
                <c:pt idx="10">
                  <c:v>39.884239182000002</c:v>
                </c:pt>
                <c:pt idx="11">
                  <c:v>39.873910342000016</c:v>
                </c:pt>
                <c:pt idx="12">
                  <c:v>39.824376814999994</c:v>
                </c:pt>
                <c:pt idx="13">
                  <c:v>40.729186234000004</c:v>
                </c:pt>
                <c:pt idx="14">
                  <c:v>40.699719934000001</c:v>
                </c:pt>
                <c:pt idx="15">
                  <c:v>40.174217571000007</c:v>
                </c:pt>
                <c:pt idx="16">
                  <c:v>39.345881490000004</c:v>
                </c:pt>
                <c:pt idx="17">
                  <c:v>39.979997056000009</c:v>
                </c:pt>
                <c:pt idx="18">
                  <c:v>35.681285602999992</c:v>
                </c:pt>
                <c:pt idx="19">
                  <c:v>36.211975530000004</c:v>
                </c:pt>
              </c:numCache>
            </c:numRef>
          </c:val>
          <c:smooth val="0"/>
        </c:ser>
        <c:ser>
          <c:idx val="13"/>
          <c:order val="17"/>
          <c:tx>
            <c:strRef>
              <c:f>'Fig8.6,7,28 Tbl8.22,23- CO2'!$C$27</c:f>
              <c:strCache>
                <c:ptCount val="1"/>
                <c:pt idx="0">
                  <c:v>C14-1</c:v>
                </c:pt>
              </c:strCache>
            </c:strRef>
          </c:tx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CO2'!$D$27:$W$27</c:f>
              <c:numCache>
                <c:formatCode>#,##0.0_);[Red]\(#,##0.0\)</c:formatCode>
                <c:ptCount val="20"/>
                <c:pt idx="0">
                  <c:v>50.609929584</c:v>
                </c:pt>
                <c:pt idx="1">
                  <c:v>50.243743853999995</c:v>
                </c:pt>
                <c:pt idx="2">
                  <c:v>50.251545878000002</c:v>
                </c:pt>
                <c:pt idx="3">
                  <c:v>48.913138016999987</c:v>
                </c:pt>
                <c:pt idx="4">
                  <c:v>48.713047544999988</c:v>
                </c:pt>
                <c:pt idx="5">
                  <c:v>46.973303256999998</c:v>
                </c:pt>
                <c:pt idx="6">
                  <c:v>47.873999860999994</c:v>
                </c:pt>
                <c:pt idx="7">
                  <c:v>45.766063254999992</c:v>
                </c:pt>
                <c:pt idx="8">
                  <c:v>46.16698967</c:v>
                </c:pt>
                <c:pt idx="9">
                  <c:v>43.610536600999978</c:v>
                </c:pt>
                <c:pt idx="10">
                  <c:v>41.371648135999997</c:v>
                </c:pt>
                <c:pt idx="11">
                  <c:v>42.120979226999999</c:v>
                </c:pt>
                <c:pt idx="12">
                  <c:v>41.707794141000001</c:v>
                </c:pt>
                <c:pt idx="13">
                  <c:v>37.667625281000007</c:v>
                </c:pt>
                <c:pt idx="14">
                  <c:v>37.087107046999996</c:v>
                </c:pt>
                <c:pt idx="15">
                  <c:v>34.622383872999997</c:v>
                </c:pt>
                <c:pt idx="16">
                  <c:v>31.32449823799999</c:v>
                </c:pt>
                <c:pt idx="17">
                  <c:v>29.774855164999998</c:v>
                </c:pt>
                <c:pt idx="18">
                  <c:v>20.677497225999996</c:v>
                </c:pt>
                <c:pt idx="19">
                  <c:v>16.923848295999996</c:v>
                </c:pt>
              </c:numCache>
            </c:numRef>
          </c:val>
          <c:smooth val="0"/>
        </c:ser>
        <c:ser>
          <c:idx val="14"/>
          <c:order val="18"/>
          <c:tx>
            <c:strRef>
              <c:f>'Fig8.6,7,28 Tbl8.22,23- CO2'!$C$28</c:f>
              <c:strCache>
                <c:ptCount val="1"/>
                <c:pt idx="0">
                  <c:v>C14a-1</c:v>
                </c:pt>
              </c:strCache>
            </c:strRef>
          </c:tx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CO2'!$D$28:$W$28</c:f>
              <c:numCache>
                <c:formatCode>#,##0.0_);[Red]\(#,##0.0\)</c:formatCode>
                <c:ptCount val="20"/>
                <c:pt idx="0">
                  <c:v>50.550603454000012</c:v>
                </c:pt>
                <c:pt idx="1">
                  <c:v>50.24202085999999</c:v>
                </c:pt>
                <c:pt idx="2">
                  <c:v>50.248725070000006</c:v>
                </c:pt>
                <c:pt idx="3">
                  <c:v>48.909973506999989</c:v>
                </c:pt>
                <c:pt idx="4">
                  <c:v>48.709534377999994</c:v>
                </c:pt>
                <c:pt idx="5">
                  <c:v>46.924813432000008</c:v>
                </c:pt>
                <c:pt idx="6">
                  <c:v>45.561708790000004</c:v>
                </c:pt>
                <c:pt idx="7">
                  <c:v>43.656507697000002</c:v>
                </c:pt>
                <c:pt idx="8">
                  <c:v>43.978668340999995</c:v>
                </c:pt>
                <c:pt idx="9">
                  <c:v>39.743831591999999</c:v>
                </c:pt>
                <c:pt idx="10">
                  <c:v>37.343692857999997</c:v>
                </c:pt>
                <c:pt idx="11">
                  <c:v>37.866900611999995</c:v>
                </c:pt>
                <c:pt idx="12">
                  <c:v>37.519208386000003</c:v>
                </c:pt>
                <c:pt idx="13">
                  <c:v>33.742933764999997</c:v>
                </c:pt>
                <c:pt idx="14">
                  <c:v>33.282848443999995</c:v>
                </c:pt>
                <c:pt idx="15">
                  <c:v>30.925057627999998</c:v>
                </c:pt>
                <c:pt idx="16">
                  <c:v>25.997565605999991</c:v>
                </c:pt>
                <c:pt idx="17">
                  <c:v>24.826394607999998</c:v>
                </c:pt>
                <c:pt idx="18">
                  <c:v>16.499259261000002</c:v>
                </c:pt>
                <c:pt idx="19">
                  <c:v>15.944708934000001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403936"/>
        <c:axId val="229404328"/>
      </c:lineChart>
      <c:catAx>
        <c:axId val="22940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/>
            </a:pPr>
            <a:endParaRPr lang="en-US"/>
          </a:p>
        </c:txPr>
        <c:crossAx val="229404328"/>
        <c:crosses val="autoZero"/>
        <c:auto val="1"/>
        <c:lblAlgn val="ctr"/>
        <c:lblOffset val="100"/>
        <c:noMultiLvlLbl val="0"/>
      </c:catAx>
      <c:valAx>
        <c:axId val="229404328"/>
        <c:scaling>
          <c:orientation val="minMax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 Tons CO2</a:t>
                </a:r>
              </a:p>
            </c:rich>
          </c:tx>
          <c:layout>
            <c:manualLayout>
              <c:xMode val="edge"/>
              <c:yMode val="edge"/>
              <c:x val="1.6950799782102708E-2"/>
              <c:y val="0.19116360454943132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crossAx val="2294039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537024661585197"/>
          <c:y val="0.80176340347807407"/>
          <c:w val="0.86613507375231236"/>
          <c:h val="0.173870124787033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58655675085106"/>
          <c:y val="4.5088205348600432E-2"/>
          <c:w val="0.86958737079363013"/>
          <c:h val="0.64643929742700301"/>
        </c:manualLayout>
      </c:layout>
      <c:lineChart>
        <c:grouping val="standard"/>
        <c:varyColors val="0"/>
        <c:ser>
          <c:idx val="0"/>
          <c:order val="0"/>
          <c:tx>
            <c:strRef>
              <c:f>'Fig8.6,7,28 Tbl8.22,23- CO2'!$C$8</c:f>
              <c:strCache>
                <c:ptCount val="1"/>
                <c:pt idx="0">
                  <c:v>C01-R</c:v>
                </c:pt>
              </c:strCache>
            </c:strRef>
          </c:tx>
          <c:marker>
            <c:symbol val="none"/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CO2'!$D$8:$W$8</c:f>
              <c:numCache>
                <c:formatCode>#,##0.0_);[Red]\(#,##0.0\)</c:formatCode>
                <c:ptCount val="20"/>
                <c:pt idx="0">
                  <c:v>50.11813242600001</c:v>
                </c:pt>
                <c:pt idx="1">
                  <c:v>50.328577335000006</c:v>
                </c:pt>
                <c:pt idx="2">
                  <c:v>50.49899815700001</c:v>
                </c:pt>
                <c:pt idx="3">
                  <c:v>49.554962943</c:v>
                </c:pt>
                <c:pt idx="4">
                  <c:v>49.181018905999984</c:v>
                </c:pt>
                <c:pt idx="5">
                  <c:v>49.975781670000003</c:v>
                </c:pt>
                <c:pt idx="6">
                  <c:v>49.548488220999999</c:v>
                </c:pt>
                <c:pt idx="7">
                  <c:v>49.670781343000002</c:v>
                </c:pt>
                <c:pt idx="8">
                  <c:v>50.618285546999999</c:v>
                </c:pt>
                <c:pt idx="9">
                  <c:v>50.490843475999995</c:v>
                </c:pt>
                <c:pt idx="10">
                  <c:v>50.507953928000013</c:v>
                </c:pt>
                <c:pt idx="11">
                  <c:v>50.776921975000008</c:v>
                </c:pt>
                <c:pt idx="12">
                  <c:v>51.379532055000006</c:v>
                </c:pt>
                <c:pt idx="13">
                  <c:v>46.480798964999991</c:v>
                </c:pt>
                <c:pt idx="14">
                  <c:v>46.341564442000013</c:v>
                </c:pt>
                <c:pt idx="15">
                  <c:v>44.316503576000002</c:v>
                </c:pt>
                <c:pt idx="16">
                  <c:v>43.901035505999999</c:v>
                </c:pt>
                <c:pt idx="17">
                  <c:v>45.214773513000011</c:v>
                </c:pt>
                <c:pt idx="18">
                  <c:v>44.914524241999992</c:v>
                </c:pt>
                <c:pt idx="19">
                  <c:v>45.495579653999982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'Fig8.6,7,28 Tbl8.22,23- CO2'!$C$30</c:f>
              <c:strCache>
                <c:ptCount val="1"/>
                <c:pt idx="0">
                  <c:v>C01-2</c:v>
                </c:pt>
              </c:strCache>
            </c:strRef>
          </c:tx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CO2'!$D$30:$W$30</c:f>
              <c:numCache>
                <c:formatCode>#,##0.0_);[Red]\(#,##0.0\)</c:formatCode>
                <c:ptCount val="20"/>
                <c:pt idx="0">
                  <c:v>50.117881950000005</c:v>
                </c:pt>
                <c:pt idx="1">
                  <c:v>50.238158482000003</c:v>
                </c:pt>
                <c:pt idx="2">
                  <c:v>50.622243417999989</c:v>
                </c:pt>
                <c:pt idx="3">
                  <c:v>49.636426078000007</c:v>
                </c:pt>
                <c:pt idx="4">
                  <c:v>49.421415217000003</c:v>
                </c:pt>
                <c:pt idx="5">
                  <c:v>48.937581597000005</c:v>
                </c:pt>
                <c:pt idx="6">
                  <c:v>49.66546421599999</c:v>
                </c:pt>
                <c:pt idx="7">
                  <c:v>47.203081608999995</c:v>
                </c:pt>
                <c:pt idx="8">
                  <c:v>47.383347824999994</c:v>
                </c:pt>
                <c:pt idx="9">
                  <c:v>44.746440016000008</c:v>
                </c:pt>
                <c:pt idx="10">
                  <c:v>38.518974256000007</c:v>
                </c:pt>
                <c:pt idx="11">
                  <c:v>39.53900548</c:v>
                </c:pt>
                <c:pt idx="12">
                  <c:v>39.46183644100001</c:v>
                </c:pt>
                <c:pt idx="13">
                  <c:v>37.785332214</c:v>
                </c:pt>
                <c:pt idx="14">
                  <c:v>36.714890142999991</c:v>
                </c:pt>
                <c:pt idx="15">
                  <c:v>35.396999332999997</c:v>
                </c:pt>
                <c:pt idx="16">
                  <c:v>34.880720375000003</c:v>
                </c:pt>
                <c:pt idx="17">
                  <c:v>34.914711787999998</c:v>
                </c:pt>
                <c:pt idx="18">
                  <c:v>31.713046600999991</c:v>
                </c:pt>
                <c:pt idx="19">
                  <c:v>32.435364437000004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'Fig8.6,7,28 Tbl8.22,23- CO2'!$C$31</c:f>
              <c:strCache>
                <c:ptCount val="1"/>
                <c:pt idx="0">
                  <c:v>C02-2</c:v>
                </c:pt>
              </c:strCache>
            </c:strRef>
          </c:tx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CO2'!$D$31:$W$31</c:f>
              <c:numCache>
                <c:formatCode>#,##0.0_);[Red]\(#,##0.0\)</c:formatCode>
                <c:ptCount val="20"/>
                <c:pt idx="0">
                  <c:v>50.118142569000007</c:v>
                </c:pt>
                <c:pt idx="1">
                  <c:v>50.238220229999989</c:v>
                </c:pt>
                <c:pt idx="2">
                  <c:v>50.622295404999988</c:v>
                </c:pt>
                <c:pt idx="3">
                  <c:v>49.619690912000003</c:v>
                </c:pt>
                <c:pt idx="4">
                  <c:v>49.587419490000002</c:v>
                </c:pt>
                <c:pt idx="5">
                  <c:v>44.510193352000016</c:v>
                </c:pt>
                <c:pt idx="6">
                  <c:v>44.389072018000007</c:v>
                </c:pt>
                <c:pt idx="7">
                  <c:v>38.983759416000005</c:v>
                </c:pt>
                <c:pt idx="8">
                  <c:v>39.321055326999989</c:v>
                </c:pt>
                <c:pt idx="9">
                  <c:v>37.321544129999999</c:v>
                </c:pt>
                <c:pt idx="10">
                  <c:v>32.02378148999999</c:v>
                </c:pt>
                <c:pt idx="11">
                  <c:v>32.577758124000006</c:v>
                </c:pt>
                <c:pt idx="12">
                  <c:v>33.654401242000013</c:v>
                </c:pt>
                <c:pt idx="13">
                  <c:v>31.605446307000001</c:v>
                </c:pt>
                <c:pt idx="14">
                  <c:v>31.429738171000004</c:v>
                </c:pt>
                <c:pt idx="15">
                  <c:v>35.013142358000003</c:v>
                </c:pt>
                <c:pt idx="16">
                  <c:v>34.0243939</c:v>
                </c:pt>
                <c:pt idx="17">
                  <c:v>33.978777203</c:v>
                </c:pt>
                <c:pt idx="18">
                  <c:v>31.353957644000005</c:v>
                </c:pt>
                <c:pt idx="19">
                  <c:v>31.562619557999998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'Fig8.6,7,28 Tbl8.22,23- CO2'!$C$32</c:f>
              <c:strCache>
                <c:ptCount val="1"/>
                <c:pt idx="0">
                  <c:v>C03-2</c:v>
                </c:pt>
              </c:strCache>
            </c:strRef>
          </c:tx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CO2'!$D$32:$W$32</c:f>
              <c:numCache>
                <c:formatCode>#,##0.0_);[Red]\(#,##0.0\)</c:formatCode>
                <c:ptCount val="20"/>
                <c:pt idx="0">
                  <c:v>50.118606786000008</c:v>
                </c:pt>
                <c:pt idx="1">
                  <c:v>50.238874794000004</c:v>
                </c:pt>
                <c:pt idx="2">
                  <c:v>50.592629051999992</c:v>
                </c:pt>
                <c:pt idx="3">
                  <c:v>49.559394372</c:v>
                </c:pt>
                <c:pt idx="4">
                  <c:v>49.522842428999994</c:v>
                </c:pt>
                <c:pt idx="5">
                  <c:v>44.472266683999997</c:v>
                </c:pt>
                <c:pt idx="6">
                  <c:v>44.321230001000004</c:v>
                </c:pt>
                <c:pt idx="7">
                  <c:v>38.959564018999991</c:v>
                </c:pt>
                <c:pt idx="8">
                  <c:v>39.286125563999995</c:v>
                </c:pt>
                <c:pt idx="9">
                  <c:v>36.213678938000001</c:v>
                </c:pt>
                <c:pt idx="10">
                  <c:v>31.012407983000003</c:v>
                </c:pt>
                <c:pt idx="11">
                  <c:v>31.6236371</c:v>
                </c:pt>
                <c:pt idx="12">
                  <c:v>31.653922980999994</c:v>
                </c:pt>
                <c:pt idx="13">
                  <c:v>30.584928823999995</c:v>
                </c:pt>
                <c:pt idx="14">
                  <c:v>29.075409711000002</c:v>
                </c:pt>
                <c:pt idx="15">
                  <c:v>33.897596489000001</c:v>
                </c:pt>
                <c:pt idx="16">
                  <c:v>32.638880015000005</c:v>
                </c:pt>
                <c:pt idx="17">
                  <c:v>32.737557007999996</c:v>
                </c:pt>
                <c:pt idx="18">
                  <c:v>30.550376247000003</c:v>
                </c:pt>
                <c:pt idx="19">
                  <c:v>30.799221779000003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'Fig8.6,7,28 Tbl8.22,23- CO2'!$C$33</c:f>
              <c:strCache>
                <c:ptCount val="1"/>
                <c:pt idx="0">
                  <c:v>C04-2</c:v>
                </c:pt>
              </c:strCache>
            </c:strRef>
          </c:tx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CO2'!$D$33:$W$33</c:f>
              <c:numCache>
                <c:formatCode>#,##0.0_);[Red]\(#,##0.0\)</c:formatCode>
                <c:ptCount val="20"/>
                <c:pt idx="0">
                  <c:v>50.118606785000011</c:v>
                </c:pt>
                <c:pt idx="1">
                  <c:v>50.238874794000004</c:v>
                </c:pt>
                <c:pt idx="2">
                  <c:v>50.589053045999997</c:v>
                </c:pt>
                <c:pt idx="3">
                  <c:v>49.559443201000008</c:v>
                </c:pt>
                <c:pt idx="4">
                  <c:v>49.494083258999986</c:v>
                </c:pt>
                <c:pt idx="5">
                  <c:v>48.679987854000011</c:v>
                </c:pt>
                <c:pt idx="6">
                  <c:v>48.604529554999999</c:v>
                </c:pt>
                <c:pt idx="7">
                  <c:v>45.989540899000019</c:v>
                </c:pt>
                <c:pt idx="8">
                  <c:v>46.281003520999988</c:v>
                </c:pt>
                <c:pt idx="9">
                  <c:v>42.260827248000012</c:v>
                </c:pt>
                <c:pt idx="10">
                  <c:v>36.967026555999993</c:v>
                </c:pt>
                <c:pt idx="11">
                  <c:v>38.112165491000006</c:v>
                </c:pt>
                <c:pt idx="12">
                  <c:v>37.987119505000003</c:v>
                </c:pt>
                <c:pt idx="13">
                  <c:v>35.989294877000013</c:v>
                </c:pt>
                <c:pt idx="14">
                  <c:v>33.863467567000008</c:v>
                </c:pt>
                <c:pt idx="15">
                  <c:v>33.323131337</c:v>
                </c:pt>
                <c:pt idx="16">
                  <c:v>32.272596952999997</c:v>
                </c:pt>
                <c:pt idx="17">
                  <c:v>32.314206382000002</c:v>
                </c:pt>
                <c:pt idx="18">
                  <c:v>29.722294133999995</c:v>
                </c:pt>
                <c:pt idx="19">
                  <c:v>30.029130184999993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'Fig8.6,7,28 Tbl8.22,23- CO2'!$C$34</c:f>
              <c:strCache>
                <c:ptCount val="1"/>
                <c:pt idx="0">
                  <c:v>C05-2</c:v>
                </c:pt>
              </c:strCache>
            </c:strRef>
          </c:tx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CO2'!$D$34:$W$34</c:f>
              <c:numCache>
                <c:formatCode>#,##0.0_);[Red]\(#,##0.0\)</c:formatCode>
                <c:ptCount val="20"/>
                <c:pt idx="0">
                  <c:v>50.11850702400001</c:v>
                </c:pt>
                <c:pt idx="1">
                  <c:v>50.238683901000002</c:v>
                </c:pt>
                <c:pt idx="2">
                  <c:v>50.622871882999995</c:v>
                </c:pt>
                <c:pt idx="3">
                  <c:v>49.636740406000001</c:v>
                </c:pt>
                <c:pt idx="4">
                  <c:v>49.592104263999985</c:v>
                </c:pt>
                <c:pt idx="5">
                  <c:v>49.245286495000002</c:v>
                </c:pt>
                <c:pt idx="6">
                  <c:v>49.499722593999998</c:v>
                </c:pt>
                <c:pt idx="7">
                  <c:v>46.627593300000015</c:v>
                </c:pt>
                <c:pt idx="8">
                  <c:v>46.908093626000003</c:v>
                </c:pt>
                <c:pt idx="9">
                  <c:v>43.916987855000009</c:v>
                </c:pt>
                <c:pt idx="10">
                  <c:v>38.246111825999989</c:v>
                </c:pt>
                <c:pt idx="11">
                  <c:v>39.415913678000003</c:v>
                </c:pt>
                <c:pt idx="12">
                  <c:v>40.111263694999998</c:v>
                </c:pt>
                <c:pt idx="13">
                  <c:v>37.537163147000001</c:v>
                </c:pt>
                <c:pt idx="14">
                  <c:v>36.650335409999997</c:v>
                </c:pt>
                <c:pt idx="15">
                  <c:v>35.302522740000001</c:v>
                </c:pt>
                <c:pt idx="16">
                  <c:v>34.198693720999998</c:v>
                </c:pt>
                <c:pt idx="17">
                  <c:v>34.193315046000002</c:v>
                </c:pt>
                <c:pt idx="18">
                  <c:v>31.624286759999986</c:v>
                </c:pt>
                <c:pt idx="19">
                  <c:v>31.836151365999992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'Fig8.6,7,28 Tbl8.22,23- CO2'!$C$35</c:f>
              <c:strCache>
                <c:ptCount val="1"/>
                <c:pt idx="0">
                  <c:v>C05a-2</c:v>
                </c:pt>
              </c:strCache>
            </c:strRef>
          </c:tx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CO2'!$D$35:$W$35</c:f>
              <c:numCache>
                <c:formatCode>#,##0.0_);[Red]\(#,##0.0\)</c:formatCode>
                <c:ptCount val="20"/>
                <c:pt idx="0">
                  <c:v>50.116645980000008</c:v>
                </c:pt>
                <c:pt idx="1">
                  <c:v>50.238222282000002</c:v>
                </c:pt>
                <c:pt idx="2">
                  <c:v>50.622297844999991</c:v>
                </c:pt>
                <c:pt idx="3">
                  <c:v>49.620210160000006</c:v>
                </c:pt>
                <c:pt idx="4">
                  <c:v>49.607796361999988</c:v>
                </c:pt>
                <c:pt idx="5">
                  <c:v>49.392242635999999</c:v>
                </c:pt>
                <c:pt idx="6">
                  <c:v>49.518560556999994</c:v>
                </c:pt>
                <c:pt idx="7">
                  <c:v>46.059070825999996</c:v>
                </c:pt>
                <c:pt idx="8">
                  <c:v>46.019206113999992</c:v>
                </c:pt>
                <c:pt idx="9">
                  <c:v>43.85482908800001</c:v>
                </c:pt>
                <c:pt idx="10">
                  <c:v>36.592595739999993</c:v>
                </c:pt>
                <c:pt idx="11">
                  <c:v>35.817391275999995</c:v>
                </c:pt>
                <c:pt idx="12">
                  <c:v>36.331612789999994</c:v>
                </c:pt>
                <c:pt idx="13">
                  <c:v>35.332618055999994</c:v>
                </c:pt>
                <c:pt idx="14">
                  <c:v>35.879406359999997</c:v>
                </c:pt>
                <c:pt idx="15">
                  <c:v>35.407446381</c:v>
                </c:pt>
                <c:pt idx="16">
                  <c:v>34.217574230000004</c:v>
                </c:pt>
                <c:pt idx="17">
                  <c:v>34.240848141000001</c:v>
                </c:pt>
                <c:pt idx="18">
                  <c:v>31.759248666999994</c:v>
                </c:pt>
                <c:pt idx="19">
                  <c:v>31.985477097999997</c:v>
                </c:pt>
              </c:numCache>
            </c:numRef>
          </c:val>
          <c:smooth val="0"/>
        </c:ser>
        <c:ser>
          <c:idx val="16"/>
          <c:order val="7"/>
          <c:tx>
            <c:strRef>
              <c:f>'Fig8.6,7,28 Tbl8.22,23- CO2'!$C$12</c:f>
              <c:strCache>
                <c:ptCount val="1"/>
                <c:pt idx="0">
                  <c:v>C05-3</c:v>
                </c:pt>
              </c:strCache>
            </c:strRef>
          </c:tx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CO2'!$D$12:$W$12</c:f>
              <c:numCache>
                <c:formatCode>#,##0.0_);[Red]\(#,##0.0\)</c:formatCode>
                <c:ptCount val="20"/>
                <c:pt idx="0">
                  <c:v>50.118501653000017</c:v>
                </c:pt>
                <c:pt idx="1">
                  <c:v>50.238683541000007</c:v>
                </c:pt>
                <c:pt idx="2">
                  <c:v>50.622872790999992</c:v>
                </c:pt>
                <c:pt idx="3">
                  <c:v>49.555558107000003</c:v>
                </c:pt>
                <c:pt idx="4">
                  <c:v>49.899675777000006</c:v>
                </c:pt>
                <c:pt idx="5">
                  <c:v>49.92181587200001</c:v>
                </c:pt>
                <c:pt idx="6">
                  <c:v>50.012667214999986</c:v>
                </c:pt>
                <c:pt idx="7">
                  <c:v>49.871502584000012</c:v>
                </c:pt>
                <c:pt idx="8">
                  <c:v>50.302813153000002</c:v>
                </c:pt>
                <c:pt idx="9">
                  <c:v>50.251504927000006</c:v>
                </c:pt>
                <c:pt idx="10">
                  <c:v>46.89286094400002</c:v>
                </c:pt>
                <c:pt idx="11">
                  <c:v>45.441663788</c:v>
                </c:pt>
                <c:pt idx="12">
                  <c:v>43.60492723900002</c:v>
                </c:pt>
                <c:pt idx="13">
                  <c:v>43.189080387000004</c:v>
                </c:pt>
                <c:pt idx="14">
                  <c:v>43.594194041999984</c:v>
                </c:pt>
                <c:pt idx="15">
                  <c:v>40.298741191000005</c:v>
                </c:pt>
                <c:pt idx="16">
                  <c:v>39.646448686999996</c:v>
                </c:pt>
                <c:pt idx="17">
                  <c:v>39.466693020000001</c:v>
                </c:pt>
                <c:pt idx="18">
                  <c:v>38.803910359999996</c:v>
                </c:pt>
                <c:pt idx="19">
                  <c:v>38.706560941999996</c:v>
                </c:pt>
              </c:numCache>
            </c:numRef>
          </c:val>
          <c:smooth val="0"/>
        </c:ser>
        <c:ser>
          <c:idx val="17"/>
          <c:order val="8"/>
          <c:tx>
            <c:strRef>
              <c:f>'Fig8.6,7,28 Tbl8.22,23- CO2'!$C$9</c:f>
              <c:strCache>
                <c:ptCount val="1"/>
                <c:pt idx="0">
                  <c:v>C05a-3</c:v>
                </c:pt>
              </c:strCache>
            </c:strRef>
          </c:tx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CO2'!$D$9:$W$9</c:f>
              <c:numCache>
                <c:formatCode>#,##0.0_);[Red]\(#,##0.0\)</c:formatCode>
                <c:ptCount val="20"/>
                <c:pt idx="0">
                  <c:v>50.11805525800002</c:v>
                </c:pt>
                <c:pt idx="1">
                  <c:v>50.238267738999994</c:v>
                </c:pt>
                <c:pt idx="2">
                  <c:v>50.622351165999994</c:v>
                </c:pt>
                <c:pt idx="3">
                  <c:v>49.551509594999992</c:v>
                </c:pt>
                <c:pt idx="4">
                  <c:v>49.894271454000005</c:v>
                </c:pt>
                <c:pt idx="5">
                  <c:v>49.91294996900001</c:v>
                </c:pt>
                <c:pt idx="6">
                  <c:v>50.012637069</c:v>
                </c:pt>
                <c:pt idx="7">
                  <c:v>49.312133741000011</c:v>
                </c:pt>
                <c:pt idx="8">
                  <c:v>49.131772351999999</c:v>
                </c:pt>
                <c:pt idx="9">
                  <c:v>47.347281756000015</c:v>
                </c:pt>
                <c:pt idx="10">
                  <c:v>43.258922780000006</c:v>
                </c:pt>
                <c:pt idx="11">
                  <c:v>42.412507923999996</c:v>
                </c:pt>
                <c:pt idx="12">
                  <c:v>42.177079987000013</c:v>
                </c:pt>
                <c:pt idx="13">
                  <c:v>42.179463595000001</c:v>
                </c:pt>
                <c:pt idx="14">
                  <c:v>43.503452470999996</c:v>
                </c:pt>
                <c:pt idx="15">
                  <c:v>40.272451765</c:v>
                </c:pt>
                <c:pt idx="16">
                  <c:v>39.618928272000005</c:v>
                </c:pt>
                <c:pt idx="17">
                  <c:v>39.439994120000001</c:v>
                </c:pt>
                <c:pt idx="18">
                  <c:v>38.784556740999989</c:v>
                </c:pt>
                <c:pt idx="19">
                  <c:v>38.698883349999996</c:v>
                </c:pt>
              </c:numCache>
            </c:numRef>
          </c:val>
          <c:smooth val="0"/>
        </c:ser>
        <c:ser>
          <c:idx val="18"/>
          <c:order val="9"/>
          <c:tx>
            <c:strRef>
              <c:f>'Fig8.6,7,28 Tbl8.22,23- CO2'!$C$13</c:f>
              <c:strCache>
                <c:ptCount val="1"/>
                <c:pt idx="0">
                  <c:v>C05b-3</c:v>
                </c:pt>
              </c:strCache>
            </c:strRef>
          </c:tx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CO2'!$D$13:$W$13</c:f>
              <c:numCache>
                <c:formatCode>#,##0.0_);[Red]\(#,##0.0\)</c:formatCode>
                <c:ptCount val="20"/>
                <c:pt idx="0">
                  <c:v>50.118495174000003</c:v>
                </c:pt>
                <c:pt idx="1">
                  <c:v>50.238664110000002</c:v>
                </c:pt>
                <c:pt idx="2">
                  <c:v>50.622852015999996</c:v>
                </c:pt>
                <c:pt idx="3">
                  <c:v>49.555538593000001</c:v>
                </c:pt>
                <c:pt idx="4">
                  <c:v>49.899653546000003</c:v>
                </c:pt>
                <c:pt idx="5">
                  <c:v>49.924156947</c:v>
                </c:pt>
                <c:pt idx="6">
                  <c:v>50.012706820999988</c:v>
                </c:pt>
                <c:pt idx="7">
                  <c:v>49.871370716000008</c:v>
                </c:pt>
                <c:pt idx="8">
                  <c:v>50.242449181999994</c:v>
                </c:pt>
                <c:pt idx="9">
                  <c:v>48.546091633000003</c:v>
                </c:pt>
                <c:pt idx="10">
                  <c:v>43.911990192999987</c:v>
                </c:pt>
                <c:pt idx="11">
                  <c:v>43.391982698000007</c:v>
                </c:pt>
                <c:pt idx="12">
                  <c:v>42.808808914000004</c:v>
                </c:pt>
                <c:pt idx="13">
                  <c:v>43.171155259000003</c:v>
                </c:pt>
                <c:pt idx="14">
                  <c:v>43.519820391999993</c:v>
                </c:pt>
                <c:pt idx="15">
                  <c:v>40.299498583999998</c:v>
                </c:pt>
                <c:pt idx="16">
                  <c:v>39.642797928</c:v>
                </c:pt>
                <c:pt idx="17">
                  <c:v>39.474643702999998</c:v>
                </c:pt>
                <c:pt idx="18">
                  <c:v>38.801180520999999</c:v>
                </c:pt>
                <c:pt idx="19">
                  <c:v>38.704844781000006</c:v>
                </c:pt>
              </c:numCache>
            </c:numRef>
          </c:val>
          <c:smooth val="0"/>
        </c:ser>
        <c:ser>
          <c:idx val="7"/>
          <c:order val="10"/>
          <c:tx>
            <c:strRef>
              <c:f>'Fig8.6,7,28 Tbl8.22,23- CO2'!$C$36</c:f>
              <c:strCache>
                <c:ptCount val="1"/>
                <c:pt idx="0">
                  <c:v>C06-2</c:v>
                </c:pt>
              </c:strCache>
            </c:strRef>
          </c:tx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CO2'!$D$36:$W$36</c:f>
              <c:numCache>
                <c:formatCode>#,##0.0_);[Red]\(#,##0.0\)</c:formatCode>
                <c:ptCount val="20"/>
                <c:pt idx="0">
                  <c:v>50.118606785000011</c:v>
                </c:pt>
                <c:pt idx="1">
                  <c:v>50.238874794000004</c:v>
                </c:pt>
                <c:pt idx="2">
                  <c:v>50.588251030999999</c:v>
                </c:pt>
                <c:pt idx="3">
                  <c:v>49.578891332999994</c:v>
                </c:pt>
                <c:pt idx="4">
                  <c:v>49.526856928999997</c:v>
                </c:pt>
                <c:pt idx="5">
                  <c:v>49.351755810000022</c:v>
                </c:pt>
                <c:pt idx="6">
                  <c:v>49.573370361000002</c:v>
                </c:pt>
                <c:pt idx="7">
                  <c:v>46.65492538300002</c:v>
                </c:pt>
                <c:pt idx="8">
                  <c:v>46.955933747999993</c:v>
                </c:pt>
                <c:pt idx="9">
                  <c:v>43.050445136999997</c:v>
                </c:pt>
                <c:pt idx="10">
                  <c:v>37.333563401999996</c:v>
                </c:pt>
                <c:pt idx="11">
                  <c:v>38.604755357999998</c:v>
                </c:pt>
                <c:pt idx="12">
                  <c:v>38.482562080999998</c:v>
                </c:pt>
                <c:pt idx="13">
                  <c:v>36.603474174000006</c:v>
                </c:pt>
                <c:pt idx="14">
                  <c:v>34.486830934999993</c:v>
                </c:pt>
                <c:pt idx="15">
                  <c:v>34.057215090999989</c:v>
                </c:pt>
                <c:pt idx="16">
                  <c:v>32.738594146999993</c:v>
                </c:pt>
                <c:pt idx="17">
                  <c:v>32.852214949999997</c:v>
                </c:pt>
                <c:pt idx="18">
                  <c:v>30.796311550999999</c:v>
                </c:pt>
                <c:pt idx="19">
                  <c:v>30.959071593999997</c:v>
                </c:pt>
              </c:numCache>
            </c:numRef>
          </c:val>
          <c:smooth val="0"/>
        </c:ser>
        <c:ser>
          <c:idx val="8"/>
          <c:order val="11"/>
          <c:tx>
            <c:strRef>
              <c:f>'Fig8.6,7,28 Tbl8.22,23- CO2'!$C$37</c:f>
              <c:strCache>
                <c:ptCount val="1"/>
                <c:pt idx="0">
                  <c:v>C07-2</c:v>
                </c:pt>
              </c:strCache>
            </c:strRef>
          </c:tx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CO2'!$D$37:$W$37</c:f>
              <c:numCache>
                <c:formatCode>#,##0.0_);[Red]\(#,##0.0\)</c:formatCode>
                <c:ptCount val="20"/>
                <c:pt idx="0">
                  <c:v>50.118606785000011</c:v>
                </c:pt>
                <c:pt idx="1">
                  <c:v>50.238874794000004</c:v>
                </c:pt>
                <c:pt idx="2">
                  <c:v>50.59263065599999</c:v>
                </c:pt>
                <c:pt idx="3">
                  <c:v>49.578768254999993</c:v>
                </c:pt>
                <c:pt idx="4">
                  <c:v>48.545160883999998</c:v>
                </c:pt>
                <c:pt idx="5">
                  <c:v>48.867059930999986</c:v>
                </c:pt>
                <c:pt idx="6">
                  <c:v>49.126965723000005</c:v>
                </c:pt>
                <c:pt idx="7">
                  <c:v>46.518818863</c:v>
                </c:pt>
                <c:pt idx="8">
                  <c:v>46.702260941999988</c:v>
                </c:pt>
                <c:pt idx="9">
                  <c:v>43.019239836999994</c:v>
                </c:pt>
                <c:pt idx="10">
                  <c:v>37.356816668</c:v>
                </c:pt>
                <c:pt idx="11">
                  <c:v>38.667123193999998</c:v>
                </c:pt>
                <c:pt idx="12">
                  <c:v>38.588652582000002</c:v>
                </c:pt>
                <c:pt idx="13">
                  <c:v>36.754018359000007</c:v>
                </c:pt>
                <c:pt idx="14">
                  <c:v>34.648016433999999</c:v>
                </c:pt>
                <c:pt idx="15">
                  <c:v>33.966973288999995</c:v>
                </c:pt>
                <c:pt idx="16">
                  <c:v>32.789302328999995</c:v>
                </c:pt>
                <c:pt idx="17">
                  <c:v>32.827431337999997</c:v>
                </c:pt>
                <c:pt idx="18">
                  <c:v>30.552755800999993</c:v>
                </c:pt>
                <c:pt idx="19">
                  <c:v>30.848714063999999</c:v>
                </c:pt>
              </c:numCache>
            </c:numRef>
          </c:val>
          <c:smooth val="0"/>
        </c:ser>
        <c:ser>
          <c:idx val="9"/>
          <c:order val="12"/>
          <c:tx>
            <c:strRef>
              <c:f>'Fig8.6,7,28 Tbl8.22,23- CO2'!$C$38</c:f>
              <c:strCache>
                <c:ptCount val="1"/>
                <c:pt idx="0">
                  <c:v>C09-2</c:v>
                </c:pt>
              </c:strCache>
            </c:strRef>
          </c:tx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CO2'!$D$38:$W$38</c:f>
              <c:numCache>
                <c:formatCode>#,##0.0_);[Red]\(#,##0.0\)</c:formatCode>
                <c:ptCount val="20"/>
                <c:pt idx="0">
                  <c:v>50.111561736000006</c:v>
                </c:pt>
                <c:pt idx="1">
                  <c:v>50.225073422999998</c:v>
                </c:pt>
                <c:pt idx="2">
                  <c:v>50.600573696000005</c:v>
                </c:pt>
                <c:pt idx="3">
                  <c:v>49.611945131999995</c:v>
                </c:pt>
                <c:pt idx="4">
                  <c:v>49.523219867999991</c:v>
                </c:pt>
                <c:pt idx="5">
                  <c:v>49.211827121000013</c:v>
                </c:pt>
                <c:pt idx="6">
                  <c:v>49.468110100999986</c:v>
                </c:pt>
                <c:pt idx="7">
                  <c:v>47.464525787000007</c:v>
                </c:pt>
                <c:pt idx="8">
                  <c:v>47.739938243999994</c:v>
                </c:pt>
                <c:pt idx="9">
                  <c:v>44.781953606999991</c:v>
                </c:pt>
                <c:pt idx="10">
                  <c:v>39.070451608999996</c:v>
                </c:pt>
                <c:pt idx="11">
                  <c:v>40.178851150000007</c:v>
                </c:pt>
                <c:pt idx="12">
                  <c:v>40.238078672</c:v>
                </c:pt>
                <c:pt idx="13">
                  <c:v>38.398526439999991</c:v>
                </c:pt>
                <c:pt idx="14">
                  <c:v>36.578683069999997</c:v>
                </c:pt>
                <c:pt idx="15">
                  <c:v>35.356864969999997</c:v>
                </c:pt>
                <c:pt idx="16">
                  <c:v>33.923805019999996</c:v>
                </c:pt>
                <c:pt idx="17">
                  <c:v>34.316463215000006</c:v>
                </c:pt>
                <c:pt idx="18">
                  <c:v>31.621688665999997</c:v>
                </c:pt>
                <c:pt idx="19">
                  <c:v>31.649857565999998</c:v>
                </c:pt>
              </c:numCache>
            </c:numRef>
          </c:val>
          <c:smooth val="0"/>
        </c:ser>
        <c:ser>
          <c:idx val="10"/>
          <c:order val="13"/>
          <c:tx>
            <c:strRef>
              <c:f>'Fig8.6,7,28 Tbl8.22,23- CO2'!$C$39</c:f>
              <c:strCache>
                <c:ptCount val="1"/>
                <c:pt idx="0">
                  <c:v>C11-2</c:v>
                </c:pt>
              </c:strCache>
            </c:strRef>
          </c:tx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CO2'!$D$39:$W$39</c:f>
              <c:numCache>
                <c:formatCode>#,##0.0_);[Red]\(#,##0.0\)</c:formatCode>
                <c:ptCount val="20"/>
                <c:pt idx="0">
                  <c:v>50.118615159000001</c:v>
                </c:pt>
                <c:pt idx="1">
                  <c:v>50.228069509000001</c:v>
                </c:pt>
                <c:pt idx="2">
                  <c:v>50.598004156000002</c:v>
                </c:pt>
                <c:pt idx="3">
                  <c:v>49.598829912000006</c:v>
                </c:pt>
                <c:pt idx="4">
                  <c:v>49.525326419999999</c:v>
                </c:pt>
                <c:pt idx="5">
                  <c:v>49.222573544000007</c:v>
                </c:pt>
                <c:pt idx="6">
                  <c:v>49.526747685999986</c:v>
                </c:pt>
                <c:pt idx="7">
                  <c:v>46.639122608000008</c:v>
                </c:pt>
                <c:pt idx="8">
                  <c:v>46.953087232999998</c:v>
                </c:pt>
                <c:pt idx="9">
                  <c:v>43.963668505000001</c:v>
                </c:pt>
                <c:pt idx="10">
                  <c:v>38.300630444999996</c:v>
                </c:pt>
                <c:pt idx="11">
                  <c:v>39.381314457999999</c:v>
                </c:pt>
                <c:pt idx="12">
                  <c:v>39.335683910999997</c:v>
                </c:pt>
                <c:pt idx="13">
                  <c:v>37.513334329000003</c:v>
                </c:pt>
                <c:pt idx="14">
                  <c:v>36.628290127999996</c:v>
                </c:pt>
                <c:pt idx="15">
                  <c:v>35.269597523000002</c:v>
                </c:pt>
                <c:pt idx="16">
                  <c:v>34.193431527000001</c:v>
                </c:pt>
                <c:pt idx="17">
                  <c:v>34.202779872999997</c:v>
                </c:pt>
                <c:pt idx="18">
                  <c:v>31.66497871799999</c:v>
                </c:pt>
                <c:pt idx="19">
                  <c:v>31.871537471999993</c:v>
                </c:pt>
              </c:numCache>
            </c:numRef>
          </c:val>
          <c:smooth val="0"/>
        </c:ser>
        <c:ser>
          <c:idx val="11"/>
          <c:order val="14"/>
          <c:tx>
            <c:strRef>
              <c:f>'Fig8.6,7,28 Tbl8.22,23- CO2'!$C$40</c:f>
              <c:strCache>
                <c:ptCount val="1"/>
                <c:pt idx="0">
                  <c:v>C12-2</c:v>
                </c:pt>
              </c:strCache>
            </c:strRef>
          </c:tx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CO2'!$D$40:$W$40</c:f>
              <c:numCache>
                <c:formatCode>#,##0.0_);[Red]\(#,##0.0\)</c:formatCode>
                <c:ptCount val="20"/>
                <c:pt idx="0">
                  <c:v>50.118132427000006</c:v>
                </c:pt>
                <c:pt idx="1">
                  <c:v>50.238250345000004</c:v>
                </c:pt>
                <c:pt idx="2">
                  <c:v>50.622416631999997</c:v>
                </c:pt>
                <c:pt idx="3">
                  <c:v>49.619823617000002</c:v>
                </c:pt>
                <c:pt idx="4">
                  <c:v>49.587568904999998</c:v>
                </c:pt>
                <c:pt idx="5">
                  <c:v>42.493700003999997</c:v>
                </c:pt>
                <c:pt idx="6">
                  <c:v>42.376180992000016</c:v>
                </c:pt>
                <c:pt idx="7">
                  <c:v>42.25866298799999</c:v>
                </c:pt>
                <c:pt idx="8">
                  <c:v>42.141143993000014</c:v>
                </c:pt>
                <c:pt idx="9">
                  <c:v>42.023625003999989</c:v>
                </c:pt>
                <c:pt idx="10">
                  <c:v>38.489237596999999</c:v>
                </c:pt>
                <c:pt idx="11">
                  <c:v>39.786374682999998</c:v>
                </c:pt>
                <c:pt idx="12">
                  <c:v>39.696799466000002</c:v>
                </c:pt>
                <c:pt idx="13">
                  <c:v>38.080474428999999</c:v>
                </c:pt>
                <c:pt idx="14">
                  <c:v>36.702087204999998</c:v>
                </c:pt>
                <c:pt idx="15">
                  <c:v>35.233047723000006</c:v>
                </c:pt>
                <c:pt idx="16">
                  <c:v>34.119119865999998</c:v>
                </c:pt>
                <c:pt idx="17">
                  <c:v>34.753757245000003</c:v>
                </c:pt>
                <c:pt idx="18">
                  <c:v>31.393932644999989</c:v>
                </c:pt>
                <c:pt idx="19">
                  <c:v>32.084062772999992</c:v>
                </c:pt>
              </c:numCache>
            </c:numRef>
          </c:val>
          <c:smooth val="0"/>
        </c:ser>
        <c:ser>
          <c:idx val="12"/>
          <c:order val="15"/>
          <c:tx>
            <c:strRef>
              <c:f>'Fig8.6,7,28 Tbl8.22,23- CO2'!$C$41</c:f>
              <c:strCache>
                <c:ptCount val="1"/>
                <c:pt idx="0">
                  <c:v>C13-2</c:v>
                </c:pt>
              </c:strCache>
            </c:strRef>
          </c:tx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CO2'!$D$41:$W$41</c:f>
              <c:numCache>
                <c:formatCode>#,##0.0_);[Red]\(#,##0.0\)</c:formatCode>
                <c:ptCount val="20"/>
                <c:pt idx="0">
                  <c:v>50.11813242600001</c:v>
                </c:pt>
                <c:pt idx="1">
                  <c:v>50.238054427000009</c:v>
                </c:pt>
                <c:pt idx="2">
                  <c:v>50.622212176000012</c:v>
                </c:pt>
                <c:pt idx="3">
                  <c:v>49.619673078999995</c:v>
                </c:pt>
                <c:pt idx="4">
                  <c:v>49.587400747000004</c:v>
                </c:pt>
                <c:pt idx="5">
                  <c:v>39.069603606000001</c:v>
                </c:pt>
                <c:pt idx="6">
                  <c:v>38.906513158999992</c:v>
                </c:pt>
                <c:pt idx="7">
                  <c:v>38.735211959000011</c:v>
                </c:pt>
                <c:pt idx="8">
                  <c:v>39.907884192999987</c:v>
                </c:pt>
                <c:pt idx="9">
                  <c:v>41.009648979000005</c:v>
                </c:pt>
                <c:pt idx="10">
                  <c:v>38.500167838999992</c:v>
                </c:pt>
                <c:pt idx="11">
                  <c:v>39.733441299999996</c:v>
                </c:pt>
                <c:pt idx="12">
                  <c:v>39.659941253</c:v>
                </c:pt>
                <c:pt idx="13">
                  <c:v>37.864738951999996</c:v>
                </c:pt>
                <c:pt idx="14">
                  <c:v>36.610109213000001</c:v>
                </c:pt>
                <c:pt idx="15">
                  <c:v>35.119619589000003</c:v>
                </c:pt>
                <c:pt idx="16">
                  <c:v>34.012873039000006</c:v>
                </c:pt>
                <c:pt idx="17">
                  <c:v>34.748184821000002</c:v>
                </c:pt>
                <c:pt idx="18">
                  <c:v>31.382174400999993</c:v>
                </c:pt>
                <c:pt idx="19">
                  <c:v>32.066539689999992</c:v>
                </c:pt>
              </c:numCache>
            </c:numRef>
          </c:val>
          <c:smooth val="0"/>
        </c:ser>
        <c:ser>
          <c:idx val="13"/>
          <c:order val="16"/>
          <c:tx>
            <c:strRef>
              <c:f>'Fig8.6,7,28 Tbl8.22,23- CO2'!$C$42</c:f>
              <c:strCache>
                <c:ptCount val="1"/>
                <c:pt idx="0">
                  <c:v>C14-2</c:v>
                </c:pt>
              </c:strCache>
            </c:strRef>
          </c:tx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CO2'!$D$42:$W$42</c:f>
              <c:numCache>
                <c:formatCode>#,##0.0_);[Red]\(#,##0.0\)</c:formatCode>
                <c:ptCount val="20"/>
                <c:pt idx="0">
                  <c:v>50.685337398000009</c:v>
                </c:pt>
                <c:pt idx="1">
                  <c:v>50.241939070000008</c:v>
                </c:pt>
                <c:pt idx="2">
                  <c:v>50.248633971000004</c:v>
                </c:pt>
                <c:pt idx="3">
                  <c:v>48.910239453999999</c:v>
                </c:pt>
                <c:pt idx="4">
                  <c:v>48.709767331999977</c:v>
                </c:pt>
                <c:pt idx="5">
                  <c:v>46.940711661000016</c:v>
                </c:pt>
                <c:pt idx="6">
                  <c:v>47.870271769000006</c:v>
                </c:pt>
                <c:pt idx="7">
                  <c:v>45.933456413000002</c:v>
                </c:pt>
                <c:pt idx="8">
                  <c:v>46.327677375000007</c:v>
                </c:pt>
                <c:pt idx="9">
                  <c:v>42.977832556999999</c:v>
                </c:pt>
                <c:pt idx="10">
                  <c:v>37.451242097999994</c:v>
                </c:pt>
                <c:pt idx="11">
                  <c:v>38.571068777999997</c:v>
                </c:pt>
                <c:pt idx="12">
                  <c:v>37.998021473999991</c:v>
                </c:pt>
                <c:pt idx="13">
                  <c:v>34.367687235999995</c:v>
                </c:pt>
                <c:pt idx="14">
                  <c:v>31.709793447999996</c:v>
                </c:pt>
                <c:pt idx="15">
                  <c:v>29.227582452999997</c:v>
                </c:pt>
                <c:pt idx="16">
                  <c:v>25.946834623999994</c:v>
                </c:pt>
                <c:pt idx="17">
                  <c:v>24.628086793999994</c:v>
                </c:pt>
                <c:pt idx="18">
                  <c:v>18.631993581000007</c:v>
                </c:pt>
                <c:pt idx="19">
                  <c:v>15.570630874000004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'Fig8.6,7,28 Tbl8.22,23- CO2'!$C$43</c:f>
              <c:strCache>
                <c:ptCount val="1"/>
                <c:pt idx="0">
                  <c:v>C14a-2</c:v>
                </c:pt>
              </c:strCache>
            </c:strRef>
          </c:tx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CO2'!$D$43:$W$43</c:f>
              <c:numCache>
                <c:formatCode>#,##0.0_);[Red]\(#,##0.0\)</c:formatCode>
                <c:ptCount val="20"/>
                <c:pt idx="0">
                  <c:v>50.685371106000005</c:v>
                </c:pt>
                <c:pt idx="1">
                  <c:v>50.241543447000005</c:v>
                </c:pt>
                <c:pt idx="2">
                  <c:v>50.248221218000005</c:v>
                </c:pt>
                <c:pt idx="3">
                  <c:v>48.90795404699999</c:v>
                </c:pt>
                <c:pt idx="4">
                  <c:v>48.707932902999993</c:v>
                </c:pt>
                <c:pt idx="5">
                  <c:v>46.953635802000001</c:v>
                </c:pt>
                <c:pt idx="6">
                  <c:v>45.56693082000001</c:v>
                </c:pt>
                <c:pt idx="7">
                  <c:v>43.853957289000014</c:v>
                </c:pt>
                <c:pt idx="8">
                  <c:v>44.177071387000005</c:v>
                </c:pt>
                <c:pt idx="9">
                  <c:v>40.774612991999994</c:v>
                </c:pt>
                <c:pt idx="10">
                  <c:v>35.560027001999998</c:v>
                </c:pt>
                <c:pt idx="11">
                  <c:v>36.493250025999998</c:v>
                </c:pt>
                <c:pt idx="12">
                  <c:v>35.922372003</c:v>
                </c:pt>
                <c:pt idx="13">
                  <c:v>32.393297279999999</c:v>
                </c:pt>
                <c:pt idx="14">
                  <c:v>31.157587415999998</c:v>
                </c:pt>
                <c:pt idx="15">
                  <c:v>28.931317447999998</c:v>
                </c:pt>
                <c:pt idx="16">
                  <c:v>22.100235550000004</c:v>
                </c:pt>
                <c:pt idx="17">
                  <c:v>21.570347295999998</c:v>
                </c:pt>
                <c:pt idx="18">
                  <c:v>17.075477409000001</c:v>
                </c:pt>
                <c:pt idx="19">
                  <c:v>16.5719326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405112"/>
        <c:axId val="229405504"/>
      </c:lineChart>
      <c:catAx>
        <c:axId val="229405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/>
            </a:pPr>
            <a:endParaRPr lang="en-US"/>
          </a:p>
        </c:txPr>
        <c:crossAx val="229405504"/>
        <c:crosses val="autoZero"/>
        <c:auto val="1"/>
        <c:lblAlgn val="ctr"/>
        <c:lblOffset val="100"/>
        <c:noMultiLvlLbl val="0"/>
      </c:catAx>
      <c:valAx>
        <c:axId val="229405504"/>
        <c:scaling>
          <c:orientation val="minMax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 Tons CO2</a:t>
                </a:r>
              </a:p>
            </c:rich>
          </c:tx>
          <c:layout>
            <c:manualLayout>
              <c:xMode val="edge"/>
              <c:yMode val="edge"/>
              <c:x val="1.6950799782102708E-2"/>
              <c:y val="0.2386577591543747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crossAx val="229405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500068853961776"/>
          <c:y val="0.80176340347807407"/>
          <c:w val="0.81963057280330165"/>
          <c:h val="0.173870124787033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5"/>
          <c:order val="0"/>
          <c:tx>
            <c:strRef>
              <c:f>'Fig8.6,7,28 Tbl8.22,23- CO2'!$C$10</c:f>
              <c:strCache>
                <c:ptCount val="1"/>
                <c:pt idx="0">
                  <c:v>C05a-3Q</c:v>
                </c:pt>
              </c:strCache>
            </c:strRef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numRef>
              <c:f>'Fig8.6,7,28 Tbl8.22,23- CO2'!$D$4:$W$4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'Fig8.6,7,28 Tbl8.22,23- CO2'!$D$10:$W$10</c:f>
              <c:numCache>
                <c:formatCode>#,##0.0_);[Red]\(#,##0.0\)</c:formatCode>
                <c:ptCount val="20"/>
                <c:pt idx="0">
                  <c:v>50.116692835999999</c:v>
                </c:pt>
                <c:pt idx="1">
                  <c:v>50.158531365999998</c:v>
                </c:pt>
                <c:pt idx="2">
                  <c:v>50.402460232000017</c:v>
                </c:pt>
                <c:pt idx="3">
                  <c:v>49.330010285999997</c:v>
                </c:pt>
                <c:pt idx="4">
                  <c:v>49.651031026999988</c:v>
                </c:pt>
                <c:pt idx="5">
                  <c:v>49.683188952000009</c:v>
                </c:pt>
                <c:pt idx="6">
                  <c:v>49.858816961999999</c:v>
                </c:pt>
                <c:pt idx="7">
                  <c:v>48.765242850999989</c:v>
                </c:pt>
                <c:pt idx="8">
                  <c:v>49.007900823000007</c:v>
                </c:pt>
                <c:pt idx="9">
                  <c:v>46.602307566000015</c:v>
                </c:pt>
                <c:pt idx="10">
                  <c:v>42.966914362000004</c:v>
                </c:pt>
                <c:pt idx="11">
                  <c:v>42.350312664000008</c:v>
                </c:pt>
                <c:pt idx="12">
                  <c:v>42.12092733499999</c:v>
                </c:pt>
                <c:pt idx="13">
                  <c:v>42.107184009999997</c:v>
                </c:pt>
                <c:pt idx="14">
                  <c:v>43.389730194999999</c:v>
                </c:pt>
                <c:pt idx="15">
                  <c:v>40.130170136000011</c:v>
                </c:pt>
                <c:pt idx="16">
                  <c:v>39.520949547000008</c:v>
                </c:pt>
                <c:pt idx="17">
                  <c:v>39.345714444000016</c:v>
                </c:pt>
                <c:pt idx="18">
                  <c:v>38.678958907999991</c:v>
                </c:pt>
                <c:pt idx="19">
                  <c:v>39.74955901500001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406288"/>
        <c:axId val="229406680"/>
      </c:lineChart>
      <c:catAx>
        <c:axId val="22940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229406680"/>
        <c:crosses val="autoZero"/>
        <c:auto val="1"/>
        <c:lblAlgn val="ctr"/>
        <c:lblOffset val="100"/>
        <c:noMultiLvlLbl val="0"/>
      </c:catAx>
      <c:valAx>
        <c:axId val="229406680"/>
        <c:scaling>
          <c:orientation val="minMax"/>
          <c:max val="55"/>
          <c:min val="3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 ton Ton</a:t>
                </a:r>
              </a:p>
            </c:rich>
          </c:tx>
          <c:overlay val="0"/>
        </c:title>
        <c:numFmt formatCode="#,##0.0_);[Red]\(#,##0.0\)" sourceLinked="1"/>
        <c:majorTickMark val="out"/>
        <c:minorTickMark val="none"/>
        <c:tickLblPos val="nextTo"/>
        <c:crossAx val="2294062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'Fig 8.14 - Change in SO PVRR'!$C$1</c:f>
              <c:strCache>
                <c:ptCount val="1"/>
                <c:pt idx="0">
                  <c:v>Change from Lowest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8.14 - Change in SO PVRR'!$A$2:$A$8</c:f>
              <c:strCache>
                <c:ptCount val="7"/>
                <c:pt idx="0">
                  <c:v>C05a-3</c:v>
                </c:pt>
                <c:pt idx="1">
                  <c:v>C05-3</c:v>
                </c:pt>
                <c:pt idx="2">
                  <c:v>C05-1</c:v>
                </c:pt>
                <c:pt idx="3">
                  <c:v>C05b-3</c:v>
                </c:pt>
                <c:pt idx="4">
                  <c:v>C05b-1</c:v>
                </c:pt>
                <c:pt idx="5">
                  <c:v>C09-1</c:v>
                </c:pt>
                <c:pt idx="6">
                  <c:v>C13-1</c:v>
                </c:pt>
              </c:strCache>
            </c:strRef>
          </c:cat>
          <c:val>
            <c:numRef>
              <c:f>'Fig 8.14 - Change in SO PVRR'!$C$2:$C$8</c:f>
              <c:numCache>
                <c:formatCode>"$"#,##0.0</c:formatCode>
                <c:ptCount val="7"/>
                <c:pt idx="0">
                  <c:v>0</c:v>
                </c:pt>
                <c:pt idx="1">
                  <c:v>37.507933773318655</c:v>
                </c:pt>
                <c:pt idx="2">
                  <c:v>68.323761395960901</c:v>
                </c:pt>
                <c:pt idx="3">
                  <c:v>71.006633201130171</c:v>
                </c:pt>
                <c:pt idx="4">
                  <c:v>71.797902151196467</c:v>
                </c:pt>
                <c:pt idx="5">
                  <c:v>231.29032498744709</c:v>
                </c:pt>
                <c:pt idx="6">
                  <c:v>324.24635262799347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29403544"/>
        <c:axId val="229407464"/>
      </c:barChart>
      <c:catAx>
        <c:axId val="229403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29407464"/>
        <c:crosses val="autoZero"/>
        <c:auto val="1"/>
        <c:lblAlgn val="ctr"/>
        <c:lblOffset val="100"/>
        <c:noMultiLvlLbl val="0"/>
      </c:catAx>
      <c:valAx>
        <c:axId val="2294074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$ Million</a:t>
                </a:r>
              </a:p>
            </c:rich>
          </c:tx>
          <c:overlay val="0"/>
        </c:title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294035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13" Type="http://schemas.openxmlformats.org/officeDocument/2006/relationships/chart" Target="../charts/chart22.xml"/><Relationship Id="rId18" Type="http://schemas.openxmlformats.org/officeDocument/2006/relationships/chart" Target="../charts/chart27.xml"/><Relationship Id="rId26" Type="http://schemas.openxmlformats.org/officeDocument/2006/relationships/chart" Target="../charts/chart35.xml"/><Relationship Id="rId3" Type="http://schemas.openxmlformats.org/officeDocument/2006/relationships/chart" Target="../charts/chart12.xml"/><Relationship Id="rId21" Type="http://schemas.openxmlformats.org/officeDocument/2006/relationships/chart" Target="../charts/chart30.xml"/><Relationship Id="rId7" Type="http://schemas.openxmlformats.org/officeDocument/2006/relationships/chart" Target="../charts/chart16.xml"/><Relationship Id="rId12" Type="http://schemas.openxmlformats.org/officeDocument/2006/relationships/chart" Target="../charts/chart21.xml"/><Relationship Id="rId17" Type="http://schemas.openxmlformats.org/officeDocument/2006/relationships/chart" Target="../charts/chart26.xml"/><Relationship Id="rId25" Type="http://schemas.openxmlformats.org/officeDocument/2006/relationships/chart" Target="../charts/chart34.xml"/><Relationship Id="rId33" Type="http://schemas.openxmlformats.org/officeDocument/2006/relationships/chart" Target="../charts/chart42.xml"/><Relationship Id="rId2" Type="http://schemas.openxmlformats.org/officeDocument/2006/relationships/chart" Target="../charts/chart11.xml"/><Relationship Id="rId16" Type="http://schemas.openxmlformats.org/officeDocument/2006/relationships/chart" Target="../charts/chart25.xml"/><Relationship Id="rId20" Type="http://schemas.openxmlformats.org/officeDocument/2006/relationships/chart" Target="../charts/chart29.xml"/><Relationship Id="rId29" Type="http://schemas.openxmlformats.org/officeDocument/2006/relationships/chart" Target="../charts/chart38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11" Type="http://schemas.openxmlformats.org/officeDocument/2006/relationships/chart" Target="../charts/chart20.xml"/><Relationship Id="rId24" Type="http://schemas.openxmlformats.org/officeDocument/2006/relationships/chart" Target="../charts/chart33.xml"/><Relationship Id="rId32" Type="http://schemas.openxmlformats.org/officeDocument/2006/relationships/chart" Target="../charts/chart41.xml"/><Relationship Id="rId5" Type="http://schemas.openxmlformats.org/officeDocument/2006/relationships/chart" Target="../charts/chart14.xml"/><Relationship Id="rId15" Type="http://schemas.openxmlformats.org/officeDocument/2006/relationships/chart" Target="../charts/chart24.xml"/><Relationship Id="rId23" Type="http://schemas.openxmlformats.org/officeDocument/2006/relationships/chart" Target="../charts/chart32.xml"/><Relationship Id="rId28" Type="http://schemas.openxmlformats.org/officeDocument/2006/relationships/chart" Target="../charts/chart37.xml"/><Relationship Id="rId10" Type="http://schemas.openxmlformats.org/officeDocument/2006/relationships/chart" Target="../charts/chart19.xml"/><Relationship Id="rId19" Type="http://schemas.openxmlformats.org/officeDocument/2006/relationships/chart" Target="../charts/chart28.xml"/><Relationship Id="rId31" Type="http://schemas.openxmlformats.org/officeDocument/2006/relationships/chart" Target="../charts/chart40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Relationship Id="rId14" Type="http://schemas.openxmlformats.org/officeDocument/2006/relationships/chart" Target="../charts/chart23.xml"/><Relationship Id="rId22" Type="http://schemas.openxmlformats.org/officeDocument/2006/relationships/chart" Target="../charts/chart31.xml"/><Relationship Id="rId27" Type="http://schemas.openxmlformats.org/officeDocument/2006/relationships/chart" Target="../charts/chart36.xml"/><Relationship Id="rId30" Type="http://schemas.openxmlformats.org/officeDocument/2006/relationships/chart" Target="../charts/char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226218</xdr:colOff>
      <xdr:row>129</xdr:row>
      <xdr:rowOff>142874</xdr:rowOff>
    </xdr:from>
    <xdr:to>
      <xdr:col>17</xdr:col>
      <xdr:colOff>635793</xdr:colOff>
      <xdr:row>149</xdr:row>
      <xdr:rowOff>71438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202405</xdr:colOff>
      <xdr:row>125</xdr:row>
      <xdr:rowOff>59530</xdr:rowOff>
    </xdr:from>
    <xdr:to>
      <xdr:col>18</xdr:col>
      <xdr:colOff>571500</xdr:colOff>
      <xdr:row>144</xdr:row>
      <xdr:rowOff>178594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345282</xdr:colOff>
      <xdr:row>71</xdr:row>
      <xdr:rowOff>71439</xdr:rowOff>
    </xdr:from>
    <xdr:to>
      <xdr:col>20</xdr:col>
      <xdr:colOff>261939</xdr:colOff>
      <xdr:row>86</xdr:row>
      <xdr:rowOff>8338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404815</xdr:colOff>
      <xdr:row>92</xdr:row>
      <xdr:rowOff>119062</xdr:rowOff>
    </xdr:from>
    <xdr:to>
      <xdr:col>20</xdr:col>
      <xdr:colOff>321472</xdr:colOff>
      <xdr:row>107</xdr:row>
      <xdr:rowOff>55961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511968</xdr:colOff>
      <xdr:row>111</xdr:row>
      <xdr:rowOff>3572</xdr:rowOff>
    </xdr:from>
    <xdr:to>
      <xdr:col>20</xdr:col>
      <xdr:colOff>428625</xdr:colOff>
      <xdr:row>127</xdr:row>
      <xdr:rowOff>91964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297656</xdr:colOff>
      <xdr:row>45</xdr:row>
      <xdr:rowOff>235744</xdr:rowOff>
    </xdr:from>
    <xdr:to>
      <xdr:col>11</xdr:col>
      <xdr:colOff>590549</xdr:colOff>
      <xdr:row>62</xdr:row>
      <xdr:rowOff>76867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90486</xdr:colOff>
      <xdr:row>46</xdr:row>
      <xdr:rowOff>11906</xdr:rowOff>
    </xdr:from>
    <xdr:to>
      <xdr:col>23</xdr:col>
      <xdr:colOff>38099</xdr:colOff>
      <xdr:row>62</xdr:row>
      <xdr:rowOff>91154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345281</xdr:colOff>
      <xdr:row>65</xdr:row>
      <xdr:rowOff>11906</xdr:rowOff>
    </xdr:from>
    <xdr:to>
      <xdr:col>11</xdr:col>
      <xdr:colOff>581025</xdr:colOff>
      <xdr:row>81</xdr:row>
      <xdr:rowOff>91154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104775</xdr:rowOff>
    </xdr:from>
    <xdr:to>
      <xdr:col>16</xdr:col>
      <xdr:colOff>592932</xdr:colOff>
      <xdr:row>18</xdr:row>
      <xdr:rowOff>101204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24</xdr:row>
      <xdr:rowOff>66675</xdr:rowOff>
    </xdr:from>
    <xdr:to>
      <xdr:col>8</xdr:col>
      <xdr:colOff>407194</xdr:colOff>
      <xdr:row>44</xdr:row>
      <xdr:rowOff>27387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8</xdr:col>
      <xdr:colOff>388144</xdr:colOff>
      <xdr:row>87</xdr:row>
      <xdr:rowOff>151212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89</xdr:row>
      <xdr:rowOff>0</xdr:rowOff>
    </xdr:from>
    <xdr:to>
      <xdr:col>8</xdr:col>
      <xdr:colOff>388144</xdr:colOff>
      <xdr:row>108</xdr:row>
      <xdr:rowOff>151212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38100</xdr:colOff>
      <xdr:row>2</xdr:row>
      <xdr:rowOff>180975</xdr:rowOff>
    </xdr:from>
    <xdr:to>
      <xdr:col>8</xdr:col>
      <xdr:colOff>426244</xdr:colOff>
      <xdr:row>22</xdr:row>
      <xdr:rowOff>141687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57150</xdr:colOff>
      <xdr:row>45</xdr:row>
      <xdr:rowOff>104775</xdr:rowOff>
    </xdr:from>
    <xdr:to>
      <xdr:col>8</xdr:col>
      <xdr:colOff>445294</xdr:colOff>
      <xdr:row>65</xdr:row>
      <xdr:rowOff>65487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110</xdr:row>
      <xdr:rowOff>0</xdr:rowOff>
    </xdr:from>
    <xdr:to>
      <xdr:col>8</xdr:col>
      <xdr:colOff>388144</xdr:colOff>
      <xdr:row>129</xdr:row>
      <xdr:rowOff>151212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132</xdr:row>
      <xdr:rowOff>0</xdr:rowOff>
    </xdr:from>
    <xdr:to>
      <xdr:col>8</xdr:col>
      <xdr:colOff>388144</xdr:colOff>
      <xdr:row>151</xdr:row>
      <xdr:rowOff>151212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154</xdr:row>
      <xdr:rowOff>0</xdr:rowOff>
    </xdr:from>
    <xdr:to>
      <xdr:col>8</xdr:col>
      <xdr:colOff>388144</xdr:colOff>
      <xdr:row>173</xdr:row>
      <xdr:rowOff>151212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176</xdr:row>
      <xdr:rowOff>0</xdr:rowOff>
    </xdr:from>
    <xdr:to>
      <xdr:col>8</xdr:col>
      <xdr:colOff>388144</xdr:colOff>
      <xdr:row>195</xdr:row>
      <xdr:rowOff>151212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198</xdr:row>
      <xdr:rowOff>0</xdr:rowOff>
    </xdr:from>
    <xdr:to>
      <xdr:col>8</xdr:col>
      <xdr:colOff>388144</xdr:colOff>
      <xdr:row>217</xdr:row>
      <xdr:rowOff>151212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220</xdr:row>
      <xdr:rowOff>0</xdr:rowOff>
    </xdr:from>
    <xdr:to>
      <xdr:col>8</xdr:col>
      <xdr:colOff>388144</xdr:colOff>
      <xdr:row>239</xdr:row>
      <xdr:rowOff>151212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242</xdr:row>
      <xdr:rowOff>0</xdr:rowOff>
    </xdr:from>
    <xdr:to>
      <xdr:col>8</xdr:col>
      <xdr:colOff>388144</xdr:colOff>
      <xdr:row>261</xdr:row>
      <xdr:rowOff>151212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264</xdr:row>
      <xdr:rowOff>0</xdr:rowOff>
    </xdr:from>
    <xdr:to>
      <xdr:col>8</xdr:col>
      <xdr:colOff>388144</xdr:colOff>
      <xdr:row>283</xdr:row>
      <xdr:rowOff>151212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286</xdr:row>
      <xdr:rowOff>0</xdr:rowOff>
    </xdr:from>
    <xdr:to>
      <xdr:col>8</xdr:col>
      <xdr:colOff>388144</xdr:colOff>
      <xdr:row>305</xdr:row>
      <xdr:rowOff>151212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0</xdr:colOff>
      <xdr:row>3</xdr:row>
      <xdr:rowOff>0</xdr:rowOff>
    </xdr:from>
    <xdr:to>
      <xdr:col>17</xdr:col>
      <xdr:colOff>388144</xdr:colOff>
      <xdr:row>22</xdr:row>
      <xdr:rowOff>151212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</xdr:col>
      <xdr:colOff>0</xdr:colOff>
      <xdr:row>25</xdr:row>
      <xdr:rowOff>0</xdr:rowOff>
    </xdr:from>
    <xdr:to>
      <xdr:col>17</xdr:col>
      <xdr:colOff>388144</xdr:colOff>
      <xdr:row>44</xdr:row>
      <xdr:rowOff>151212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0</xdr:colOff>
      <xdr:row>46</xdr:row>
      <xdr:rowOff>0</xdr:rowOff>
    </xdr:from>
    <xdr:to>
      <xdr:col>17</xdr:col>
      <xdr:colOff>388144</xdr:colOff>
      <xdr:row>65</xdr:row>
      <xdr:rowOff>151212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10</xdr:col>
      <xdr:colOff>0</xdr:colOff>
      <xdr:row>68</xdr:row>
      <xdr:rowOff>0</xdr:rowOff>
    </xdr:from>
    <xdr:to>
      <xdr:col>17</xdr:col>
      <xdr:colOff>388144</xdr:colOff>
      <xdr:row>87</xdr:row>
      <xdr:rowOff>151212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571500</xdr:colOff>
      <xdr:row>89</xdr:row>
      <xdr:rowOff>19050</xdr:rowOff>
    </xdr:from>
    <xdr:to>
      <xdr:col>17</xdr:col>
      <xdr:colOff>350044</xdr:colOff>
      <xdr:row>108</xdr:row>
      <xdr:rowOff>170262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600075</xdr:colOff>
      <xdr:row>109</xdr:row>
      <xdr:rowOff>114300</xdr:rowOff>
    </xdr:from>
    <xdr:to>
      <xdr:col>17</xdr:col>
      <xdr:colOff>378619</xdr:colOff>
      <xdr:row>129</xdr:row>
      <xdr:rowOff>75012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</xdr:col>
      <xdr:colOff>542925</xdr:colOff>
      <xdr:row>132</xdr:row>
      <xdr:rowOff>0</xdr:rowOff>
    </xdr:from>
    <xdr:to>
      <xdr:col>17</xdr:col>
      <xdr:colOff>321469</xdr:colOff>
      <xdr:row>151</xdr:row>
      <xdr:rowOff>151212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581025</xdr:colOff>
      <xdr:row>154</xdr:row>
      <xdr:rowOff>123825</xdr:rowOff>
    </xdr:from>
    <xdr:to>
      <xdr:col>17</xdr:col>
      <xdr:colOff>359569</xdr:colOff>
      <xdr:row>174</xdr:row>
      <xdr:rowOff>84537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10</xdr:col>
      <xdr:colOff>19050</xdr:colOff>
      <xdr:row>176</xdr:row>
      <xdr:rowOff>19050</xdr:rowOff>
    </xdr:from>
    <xdr:to>
      <xdr:col>17</xdr:col>
      <xdr:colOff>407194</xdr:colOff>
      <xdr:row>195</xdr:row>
      <xdr:rowOff>170262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10</xdr:col>
      <xdr:colOff>9525</xdr:colOff>
      <xdr:row>198</xdr:row>
      <xdr:rowOff>9525</xdr:rowOff>
    </xdr:from>
    <xdr:to>
      <xdr:col>17</xdr:col>
      <xdr:colOff>397669</xdr:colOff>
      <xdr:row>217</xdr:row>
      <xdr:rowOff>160737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590550</xdr:colOff>
      <xdr:row>220</xdr:row>
      <xdr:rowOff>9525</xdr:rowOff>
    </xdr:from>
    <xdr:to>
      <xdr:col>17</xdr:col>
      <xdr:colOff>369094</xdr:colOff>
      <xdr:row>239</xdr:row>
      <xdr:rowOff>160737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10</xdr:col>
      <xdr:colOff>0</xdr:colOff>
      <xdr:row>242</xdr:row>
      <xdr:rowOff>0</xdr:rowOff>
    </xdr:from>
    <xdr:to>
      <xdr:col>17</xdr:col>
      <xdr:colOff>388144</xdr:colOff>
      <xdr:row>261</xdr:row>
      <xdr:rowOff>151212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10</xdr:col>
      <xdr:colOff>0</xdr:colOff>
      <xdr:row>264</xdr:row>
      <xdr:rowOff>0</xdr:rowOff>
    </xdr:from>
    <xdr:to>
      <xdr:col>17</xdr:col>
      <xdr:colOff>388144</xdr:colOff>
      <xdr:row>283</xdr:row>
      <xdr:rowOff>151212</xdr:rowOff>
    </xdr:to>
    <xdr:graphicFrame macro="">
      <xdr:nvGraphicFramePr>
        <xdr:cNvPr id="3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10</xdr:col>
      <xdr:colOff>0</xdr:colOff>
      <xdr:row>285</xdr:row>
      <xdr:rowOff>0</xdr:rowOff>
    </xdr:from>
    <xdr:to>
      <xdr:col>17</xdr:col>
      <xdr:colOff>388144</xdr:colOff>
      <xdr:row>304</xdr:row>
      <xdr:rowOff>151212</xdr:rowOff>
    </xdr:to>
    <xdr:graphicFrame macro="">
      <xdr:nvGraphicFramePr>
        <xdr:cNvPr id="31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19</xdr:col>
      <xdr:colOff>0</xdr:colOff>
      <xdr:row>2</xdr:row>
      <xdr:rowOff>0</xdr:rowOff>
    </xdr:from>
    <xdr:to>
      <xdr:col>26</xdr:col>
      <xdr:colOff>388144</xdr:colOff>
      <xdr:row>21</xdr:row>
      <xdr:rowOff>151212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19</xdr:col>
      <xdr:colOff>0</xdr:colOff>
      <xdr:row>109</xdr:row>
      <xdr:rowOff>0</xdr:rowOff>
    </xdr:from>
    <xdr:to>
      <xdr:col>26</xdr:col>
      <xdr:colOff>388144</xdr:colOff>
      <xdr:row>128</xdr:row>
      <xdr:rowOff>151212</xdr:rowOff>
    </xdr:to>
    <xdr:graphicFrame macro="">
      <xdr:nvGraphicFramePr>
        <xdr:cNvPr id="3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19</xdr:col>
      <xdr:colOff>0</xdr:colOff>
      <xdr:row>89</xdr:row>
      <xdr:rowOff>0</xdr:rowOff>
    </xdr:from>
    <xdr:to>
      <xdr:col>26</xdr:col>
      <xdr:colOff>388144</xdr:colOff>
      <xdr:row>108</xdr:row>
      <xdr:rowOff>151212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28</xdr:col>
      <xdr:colOff>0</xdr:colOff>
      <xdr:row>109</xdr:row>
      <xdr:rowOff>0</xdr:rowOff>
    </xdr:from>
    <xdr:to>
      <xdr:col>35</xdr:col>
      <xdr:colOff>388145</xdr:colOff>
      <xdr:row>128</xdr:row>
      <xdr:rowOff>151212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37</xdr:col>
      <xdr:colOff>0</xdr:colOff>
      <xdr:row>109</xdr:row>
      <xdr:rowOff>0</xdr:rowOff>
    </xdr:from>
    <xdr:to>
      <xdr:col>44</xdr:col>
      <xdr:colOff>388145</xdr:colOff>
      <xdr:row>128</xdr:row>
      <xdr:rowOff>151212</xdr:rowOff>
    </xdr:to>
    <xdr:graphicFrame macro="">
      <xdr:nvGraphicFramePr>
        <xdr:cNvPr id="4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161"/>
  <sheetViews>
    <sheetView tabSelected="1" zoomScale="80" zoomScaleNormal="80" workbookViewId="0">
      <pane xSplit="3" ySplit="4" topLeftCell="D119" activePane="bottomRight" state="frozen"/>
      <selection activeCell="C163" sqref="C163"/>
      <selection pane="topRight" activeCell="C163" sqref="C163"/>
      <selection pane="bottomLeft" activeCell="C163" sqref="C163"/>
      <selection pane="bottomRight" activeCell="D129" sqref="D129"/>
    </sheetView>
  </sheetViews>
  <sheetFormatPr defaultRowHeight="15" x14ac:dyDescent="0.25"/>
  <cols>
    <col min="1" max="1" width="4" customWidth="1"/>
    <col min="2" max="2" width="3.42578125" customWidth="1"/>
    <col min="3" max="3" width="27.28515625" customWidth="1"/>
    <col min="4" max="4" width="13.7109375" style="13" customWidth="1"/>
    <col min="5" max="5" width="12" style="13" customWidth="1"/>
    <col min="6" max="10" width="11.140625" style="13" customWidth="1"/>
    <col min="11" max="11" width="10" bestFit="1" customWidth="1"/>
    <col min="12" max="12" width="10" style="13" customWidth="1"/>
    <col min="13" max="13" width="10" style="13" hidden="1" customWidth="1"/>
    <col min="15" max="15" width="10" bestFit="1" customWidth="1"/>
    <col min="16" max="16" width="11.140625" style="13" customWidth="1"/>
    <col min="17" max="17" width="11.28515625" style="13" customWidth="1"/>
    <col min="18" max="23" width="10.7109375" style="13" customWidth="1"/>
  </cols>
  <sheetData>
    <row r="1" spans="1:23" x14ac:dyDescent="0.25">
      <c r="A1" s="2" t="s">
        <v>100</v>
      </c>
      <c r="D1" s="47"/>
    </row>
    <row r="2" spans="1:23" x14ac:dyDescent="0.25">
      <c r="A2" s="2"/>
      <c r="B2" s="3" t="s">
        <v>101</v>
      </c>
    </row>
    <row r="3" spans="1:23" s="19" customFormat="1" x14ac:dyDescent="0.25">
      <c r="A3" s="28"/>
      <c r="B3" s="29"/>
      <c r="D3" s="13"/>
      <c r="E3" s="27"/>
      <c r="F3" s="27"/>
      <c r="G3" s="27"/>
      <c r="H3" s="27"/>
      <c r="I3" s="27"/>
      <c r="J3" s="27"/>
      <c r="K3" s="33"/>
      <c r="L3" s="13"/>
      <c r="M3" s="13"/>
      <c r="N3" s="33"/>
      <c r="O3" s="33"/>
      <c r="P3" s="27"/>
      <c r="Q3" s="27"/>
      <c r="R3" s="27"/>
      <c r="S3" s="27"/>
      <c r="T3" s="27"/>
      <c r="U3" s="27"/>
      <c r="V3" s="27"/>
      <c r="W3" s="27"/>
    </row>
    <row r="4" spans="1:23" s="5" customFormat="1" x14ac:dyDescent="0.25">
      <c r="D4" s="5" t="s">
        <v>18</v>
      </c>
      <c r="E4" s="5" t="s">
        <v>0</v>
      </c>
      <c r="F4" s="11" t="s">
        <v>1</v>
      </c>
      <c r="G4" s="11" t="s">
        <v>2</v>
      </c>
      <c r="H4" s="11" t="s">
        <v>3</v>
      </c>
      <c r="I4" s="5" t="s">
        <v>4</v>
      </c>
      <c r="J4" s="11" t="s">
        <v>125</v>
      </c>
      <c r="K4" s="5" t="s">
        <v>199</v>
      </c>
      <c r="L4" s="11" t="s">
        <v>131</v>
      </c>
      <c r="M4" s="11" t="s">
        <v>204</v>
      </c>
      <c r="N4" s="5" t="s">
        <v>196</v>
      </c>
      <c r="O4" s="5" t="s">
        <v>198</v>
      </c>
      <c r="P4" s="5" t="s">
        <v>5</v>
      </c>
      <c r="Q4" s="5" t="s">
        <v>6</v>
      </c>
      <c r="R4" s="45" t="s">
        <v>7</v>
      </c>
      <c r="S4" s="5" t="s">
        <v>8</v>
      </c>
      <c r="T4" s="49" t="s">
        <v>9</v>
      </c>
      <c r="U4" s="49" t="s">
        <v>10</v>
      </c>
      <c r="V4" s="11" t="s">
        <v>110</v>
      </c>
      <c r="W4" s="11" t="s">
        <v>123</v>
      </c>
    </row>
    <row r="5" spans="1:23" s="1" customFormat="1" x14ac:dyDescent="0.25">
      <c r="B5" s="4" t="s">
        <v>11</v>
      </c>
      <c r="F5" s="13"/>
      <c r="G5" s="13"/>
      <c r="H5" s="13"/>
      <c r="J5" s="13"/>
      <c r="L5" s="13"/>
      <c r="M5" s="13"/>
      <c r="R5" s="46"/>
      <c r="T5" s="50"/>
      <c r="U5" s="50"/>
      <c r="V5" s="13"/>
      <c r="W5" s="13"/>
    </row>
    <row r="6" spans="1:23" s="6" customFormat="1" x14ac:dyDescent="0.25">
      <c r="C6" s="6" t="s">
        <v>63</v>
      </c>
      <c r="D6" s="40">
        <v>313.39999999999998</v>
      </c>
      <c r="E6" s="40">
        <v>313.39999999999998</v>
      </c>
      <c r="F6" s="37">
        <v>313.39999999999998</v>
      </c>
      <c r="G6" s="37">
        <v>313.39999999999998</v>
      </c>
      <c r="H6" s="37">
        <v>313.39999999999998</v>
      </c>
      <c r="I6" s="40">
        <v>313.39999999999998</v>
      </c>
      <c r="J6" s="37">
        <v>313.39999999999998</v>
      </c>
      <c r="K6" s="37">
        <v>313.39999999999998</v>
      </c>
      <c r="L6" s="37">
        <v>313.39999999999998</v>
      </c>
      <c r="M6" s="37">
        <v>313.39999999999998</v>
      </c>
      <c r="N6" s="37">
        <v>313.39999999999998</v>
      </c>
      <c r="O6" s="37">
        <v>313.39999999999998</v>
      </c>
      <c r="P6" s="40">
        <v>313.39999999999998</v>
      </c>
      <c r="Q6" s="40">
        <v>313.39999999999998</v>
      </c>
      <c r="R6" s="40">
        <v>313.39999999999998</v>
      </c>
      <c r="S6" s="40">
        <v>313.39999999999998</v>
      </c>
      <c r="T6" s="37">
        <v>626.79999999999995</v>
      </c>
      <c r="U6" s="37">
        <v>313.39999999999998</v>
      </c>
      <c r="V6" s="37">
        <v>313.39999999999998</v>
      </c>
      <c r="W6" s="37">
        <v>313.39999999999998</v>
      </c>
    </row>
    <row r="7" spans="1:23" s="6" customFormat="1" x14ac:dyDescent="0.25">
      <c r="C7" s="6" t="s">
        <v>32</v>
      </c>
      <c r="D7" s="40">
        <v>423</v>
      </c>
      <c r="E7" s="40">
        <v>423</v>
      </c>
      <c r="F7" s="37">
        <v>423</v>
      </c>
      <c r="G7" s="37">
        <v>423</v>
      </c>
      <c r="H7" s="37">
        <v>423</v>
      </c>
      <c r="I7" s="40">
        <v>423</v>
      </c>
      <c r="J7" s="37">
        <v>423</v>
      </c>
      <c r="K7" s="37">
        <v>423</v>
      </c>
      <c r="L7" s="37">
        <v>423</v>
      </c>
      <c r="M7" s="37">
        <v>423</v>
      </c>
      <c r="N7" s="37">
        <v>423</v>
      </c>
      <c r="O7" s="37">
        <v>423</v>
      </c>
      <c r="P7" s="40">
        <v>423</v>
      </c>
      <c r="Q7" s="40">
        <v>423</v>
      </c>
      <c r="R7" s="40">
        <v>423</v>
      </c>
      <c r="S7" s="40">
        <v>423</v>
      </c>
      <c r="T7" s="37">
        <v>0</v>
      </c>
      <c r="U7" s="37">
        <v>423</v>
      </c>
      <c r="V7" s="37">
        <v>0</v>
      </c>
      <c r="W7" s="37">
        <v>0</v>
      </c>
    </row>
    <row r="8" spans="1:23" s="6" customFormat="1" x14ac:dyDescent="0.25">
      <c r="C8" s="6" t="s">
        <v>88</v>
      </c>
      <c r="D8" s="40">
        <v>0</v>
      </c>
      <c r="E8" s="40">
        <v>0</v>
      </c>
      <c r="F8" s="37">
        <v>0</v>
      </c>
      <c r="G8" s="37">
        <v>0</v>
      </c>
      <c r="H8" s="37">
        <v>0</v>
      </c>
      <c r="I8" s="40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40">
        <v>0</v>
      </c>
      <c r="Q8" s="40">
        <v>0</v>
      </c>
      <c r="R8" s="40">
        <v>0</v>
      </c>
      <c r="S8" s="40">
        <v>0</v>
      </c>
      <c r="T8" s="37">
        <v>0</v>
      </c>
      <c r="U8" s="37">
        <v>0</v>
      </c>
      <c r="V8" s="37">
        <v>0</v>
      </c>
      <c r="W8" s="37">
        <v>0</v>
      </c>
    </row>
    <row r="9" spans="1:23" s="6" customFormat="1" x14ac:dyDescent="0.25">
      <c r="C9" s="6" t="s">
        <v>97</v>
      </c>
      <c r="D9" s="40">
        <v>0</v>
      </c>
      <c r="E9" s="40">
        <v>0</v>
      </c>
      <c r="F9" s="37">
        <v>0</v>
      </c>
      <c r="G9" s="37">
        <v>0</v>
      </c>
      <c r="H9" s="37">
        <v>0</v>
      </c>
      <c r="I9" s="40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40">
        <v>0</v>
      </c>
      <c r="Q9" s="40">
        <v>0</v>
      </c>
      <c r="R9" s="40">
        <v>0</v>
      </c>
      <c r="S9" s="40">
        <v>0</v>
      </c>
      <c r="T9" s="37">
        <v>0</v>
      </c>
      <c r="U9" s="37">
        <v>0</v>
      </c>
      <c r="V9" s="37">
        <v>0</v>
      </c>
      <c r="W9" s="37">
        <v>0</v>
      </c>
    </row>
    <row r="10" spans="1:23" s="6" customFormat="1" x14ac:dyDescent="0.25">
      <c r="C10" s="6" t="s">
        <v>89</v>
      </c>
      <c r="D10" s="40">
        <v>0</v>
      </c>
      <c r="E10" s="40">
        <v>0</v>
      </c>
      <c r="F10" s="37">
        <v>0</v>
      </c>
      <c r="G10" s="37">
        <v>0</v>
      </c>
      <c r="H10" s="37">
        <v>0</v>
      </c>
      <c r="I10" s="40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40">
        <v>0</v>
      </c>
      <c r="Q10" s="40">
        <v>0</v>
      </c>
      <c r="R10" s="40">
        <v>0</v>
      </c>
      <c r="S10" s="40">
        <v>0</v>
      </c>
      <c r="T10" s="37">
        <v>0</v>
      </c>
      <c r="U10" s="37">
        <v>0</v>
      </c>
      <c r="V10" s="37">
        <v>0</v>
      </c>
      <c r="W10" s="37">
        <v>0</v>
      </c>
    </row>
    <row r="11" spans="1:23" s="6" customFormat="1" x14ac:dyDescent="0.25">
      <c r="C11" s="6" t="s">
        <v>64</v>
      </c>
      <c r="D11" s="40">
        <v>0</v>
      </c>
      <c r="E11" s="40">
        <v>423</v>
      </c>
      <c r="F11" s="37">
        <v>423</v>
      </c>
      <c r="G11" s="37">
        <v>423</v>
      </c>
      <c r="H11" s="37">
        <v>423</v>
      </c>
      <c r="I11" s="40">
        <v>423</v>
      </c>
      <c r="J11" s="37">
        <v>423</v>
      </c>
      <c r="K11" s="37">
        <v>423</v>
      </c>
      <c r="L11" s="37">
        <v>0</v>
      </c>
      <c r="M11" s="37">
        <v>0</v>
      </c>
      <c r="N11" s="37">
        <v>0</v>
      </c>
      <c r="O11" s="37">
        <v>0</v>
      </c>
      <c r="P11" s="40">
        <v>423</v>
      </c>
      <c r="Q11" s="40">
        <v>423</v>
      </c>
      <c r="R11" s="40">
        <v>423</v>
      </c>
      <c r="S11" s="40">
        <v>423</v>
      </c>
      <c r="T11" s="37">
        <v>423</v>
      </c>
      <c r="U11" s="37">
        <v>423</v>
      </c>
      <c r="V11" s="37">
        <v>423</v>
      </c>
      <c r="W11" s="37">
        <v>423</v>
      </c>
    </row>
    <row r="12" spans="1:23" s="6" customFormat="1" x14ac:dyDescent="0.25">
      <c r="C12" s="6" t="s">
        <v>33</v>
      </c>
      <c r="D12" s="40">
        <v>400.78300000000002</v>
      </c>
      <c r="E12" s="40">
        <v>400.78300000000002</v>
      </c>
      <c r="F12" s="37">
        <v>400.78300000000002</v>
      </c>
      <c r="G12" s="37">
        <v>400.78300000000002</v>
      </c>
      <c r="H12" s="37">
        <v>400.78300000000002</v>
      </c>
      <c r="I12" s="40">
        <v>400.78300000000002</v>
      </c>
      <c r="J12" s="37">
        <v>400.78300000000002</v>
      </c>
      <c r="K12" s="37">
        <v>400.78300000000002</v>
      </c>
      <c r="L12" s="37">
        <v>0</v>
      </c>
      <c r="M12" s="37">
        <v>0</v>
      </c>
      <c r="N12" s="37">
        <v>0</v>
      </c>
      <c r="O12" s="37">
        <v>0</v>
      </c>
      <c r="P12" s="40">
        <v>400.78300000000002</v>
      </c>
      <c r="Q12" s="40">
        <v>400.78300000000002</v>
      </c>
      <c r="R12" s="40">
        <v>400.78300000000002</v>
      </c>
      <c r="S12" s="40">
        <v>400.78300000000002</v>
      </c>
      <c r="T12" s="37">
        <v>400.78300000000002</v>
      </c>
      <c r="U12" s="37">
        <v>400.78300000000002</v>
      </c>
      <c r="V12" s="37">
        <v>400.78300000000002</v>
      </c>
      <c r="W12" s="37">
        <v>400.78300000000002</v>
      </c>
    </row>
    <row r="13" spans="1:23" s="6" customFormat="1" x14ac:dyDescent="0.25">
      <c r="C13" s="6" t="s">
        <v>71</v>
      </c>
      <c r="D13" s="40">
        <v>0</v>
      </c>
      <c r="E13" s="40">
        <v>0</v>
      </c>
      <c r="F13" s="37">
        <v>635</v>
      </c>
      <c r="G13" s="37">
        <v>635</v>
      </c>
      <c r="H13" s="37">
        <v>635</v>
      </c>
      <c r="I13" s="40">
        <v>635</v>
      </c>
      <c r="J13" s="37">
        <v>635</v>
      </c>
      <c r="K13" s="37">
        <v>635</v>
      </c>
      <c r="L13" s="37">
        <v>635</v>
      </c>
      <c r="M13" s="37">
        <v>1270</v>
      </c>
      <c r="N13" s="37">
        <v>635</v>
      </c>
      <c r="O13" s="37">
        <v>635</v>
      </c>
      <c r="P13" s="40">
        <v>635</v>
      </c>
      <c r="Q13" s="40">
        <v>635</v>
      </c>
      <c r="R13" s="40">
        <v>635</v>
      </c>
      <c r="S13" s="40">
        <v>1270</v>
      </c>
      <c r="T13" s="37">
        <v>635</v>
      </c>
      <c r="U13" s="37">
        <v>0</v>
      </c>
      <c r="V13" s="37">
        <v>0</v>
      </c>
      <c r="W13" s="37">
        <v>0</v>
      </c>
    </row>
    <row r="14" spans="1:23" s="6" customFormat="1" x14ac:dyDescent="0.25">
      <c r="C14" s="6" t="s">
        <v>90</v>
      </c>
      <c r="D14" s="40">
        <v>0</v>
      </c>
      <c r="E14" s="40">
        <v>0</v>
      </c>
      <c r="F14" s="37">
        <v>423</v>
      </c>
      <c r="G14" s="37">
        <v>0</v>
      </c>
      <c r="H14" s="37">
        <v>0</v>
      </c>
      <c r="I14" s="40">
        <v>423</v>
      </c>
      <c r="J14" s="37">
        <v>423</v>
      </c>
      <c r="K14" s="37">
        <v>423</v>
      </c>
      <c r="L14" s="37">
        <v>0</v>
      </c>
      <c r="M14" s="37">
        <v>0</v>
      </c>
      <c r="N14" s="37">
        <v>0</v>
      </c>
      <c r="O14" s="37">
        <v>0</v>
      </c>
      <c r="P14" s="40">
        <v>0</v>
      </c>
      <c r="Q14" s="40">
        <v>0</v>
      </c>
      <c r="R14" s="40">
        <v>423</v>
      </c>
      <c r="S14" s="40">
        <v>0</v>
      </c>
      <c r="T14" s="37">
        <v>0</v>
      </c>
      <c r="U14" s="37">
        <v>0</v>
      </c>
      <c r="V14" s="37">
        <v>0</v>
      </c>
      <c r="W14" s="37">
        <v>0</v>
      </c>
    </row>
    <row r="15" spans="1:23" s="6" customFormat="1" x14ac:dyDescent="0.25">
      <c r="C15" s="6" t="s">
        <v>34</v>
      </c>
      <c r="D15" s="40">
        <v>635</v>
      </c>
      <c r="E15" s="40">
        <v>0</v>
      </c>
      <c r="F15" s="37">
        <v>0</v>
      </c>
      <c r="G15" s="37">
        <v>0</v>
      </c>
      <c r="H15" s="37">
        <v>0</v>
      </c>
      <c r="I15" s="40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40">
        <v>0</v>
      </c>
      <c r="Q15" s="40">
        <v>0</v>
      </c>
      <c r="R15" s="40">
        <v>0</v>
      </c>
      <c r="S15" s="40">
        <v>0</v>
      </c>
      <c r="T15" s="37">
        <v>0</v>
      </c>
      <c r="U15" s="37">
        <v>635</v>
      </c>
      <c r="V15" s="37">
        <v>0</v>
      </c>
      <c r="W15" s="37">
        <v>0</v>
      </c>
    </row>
    <row r="16" spans="1:23" s="6" customFormat="1" x14ac:dyDescent="0.25">
      <c r="C16" s="6" t="s">
        <v>65</v>
      </c>
      <c r="D16" s="40">
        <v>0</v>
      </c>
      <c r="E16" s="40">
        <v>846</v>
      </c>
      <c r="F16" s="37">
        <v>846</v>
      </c>
      <c r="G16" s="37">
        <v>846</v>
      </c>
      <c r="H16" s="37">
        <v>846</v>
      </c>
      <c r="I16" s="40">
        <v>846</v>
      </c>
      <c r="J16" s="37">
        <v>846</v>
      </c>
      <c r="K16" s="37">
        <v>846</v>
      </c>
      <c r="L16" s="37">
        <v>846</v>
      </c>
      <c r="M16" s="37">
        <v>846</v>
      </c>
      <c r="N16" s="37">
        <v>846</v>
      </c>
      <c r="O16" s="37">
        <v>846</v>
      </c>
      <c r="P16" s="40">
        <v>846</v>
      </c>
      <c r="Q16" s="40">
        <v>846</v>
      </c>
      <c r="R16" s="40">
        <v>846</v>
      </c>
      <c r="S16" s="40">
        <v>846</v>
      </c>
      <c r="T16" s="37">
        <v>846</v>
      </c>
      <c r="U16" s="37">
        <v>0</v>
      </c>
      <c r="V16" s="37">
        <v>0</v>
      </c>
      <c r="W16" s="37">
        <v>846</v>
      </c>
    </row>
    <row r="17" spans="3:23" s="6" customFormat="1" x14ac:dyDescent="0.25">
      <c r="C17" s="6" t="s">
        <v>112</v>
      </c>
      <c r="D17" s="40">
        <v>0</v>
      </c>
      <c r="E17" s="40">
        <v>0</v>
      </c>
      <c r="F17" s="37">
        <v>0</v>
      </c>
      <c r="G17" s="37">
        <v>0</v>
      </c>
      <c r="H17" s="37">
        <v>0</v>
      </c>
      <c r="I17" s="40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40">
        <v>0</v>
      </c>
      <c r="Q17" s="40">
        <v>0</v>
      </c>
      <c r="R17" s="40">
        <v>0</v>
      </c>
      <c r="S17" s="40">
        <v>0</v>
      </c>
      <c r="T17" s="37">
        <v>0</v>
      </c>
      <c r="U17" s="37">
        <v>0</v>
      </c>
      <c r="V17" s="37">
        <v>0</v>
      </c>
      <c r="W17" s="37">
        <v>0</v>
      </c>
    </row>
    <row r="18" spans="3:23" s="6" customFormat="1" x14ac:dyDescent="0.25">
      <c r="C18" s="6" t="s">
        <v>58</v>
      </c>
      <c r="D18" s="40">
        <v>0</v>
      </c>
      <c r="E18" s="40">
        <v>454.41</v>
      </c>
      <c r="F18" s="37">
        <v>0</v>
      </c>
      <c r="G18" s="37">
        <v>0</v>
      </c>
      <c r="H18" s="37">
        <v>0</v>
      </c>
      <c r="I18" s="40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40">
        <v>0</v>
      </c>
      <c r="Q18" s="40">
        <v>0</v>
      </c>
      <c r="R18" s="40">
        <v>0</v>
      </c>
      <c r="S18" s="40">
        <v>0</v>
      </c>
      <c r="T18" s="37">
        <v>454.41</v>
      </c>
      <c r="U18" s="37">
        <v>908.82</v>
      </c>
      <c r="V18" s="37">
        <v>0</v>
      </c>
      <c r="W18" s="37">
        <v>0</v>
      </c>
    </row>
    <row r="19" spans="3:23" s="6" customFormat="1" x14ac:dyDescent="0.25">
      <c r="C19" s="6" t="s">
        <v>107</v>
      </c>
      <c r="D19" s="40">
        <v>0</v>
      </c>
      <c r="E19" s="40">
        <v>0</v>
      </c>
      <c r="F19" s="37">
        <v>0</v>
      </c>
      <c r="G19" s="37">
        <v>0</v>
      </c>
      <c r="H19" s="37">
        <v>0</v>
      </c>
      <c r="I19" s="40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40">
        <v>0</v>
      </c>
      <c r="Q19" s="40">
        <v>0</v>
      </c>
      <c r="R19" s="40">
        <v>0</v>
      </c>
      <c r="S19" s="40">
        <v>0</v>
      </c>
      <c r="T19" s="37">
        <v>0</v>
      </c>
      <c r="U19" s="37">
        <v>0</v>
      </c>
      <c r="V19" s="37">
        <v>0</v>
      </c>
      <c r="W19" s="37">
        <v>0</v>
      </c>
    </row>
    <row r="20" spans="3:23" s="6" customFormat="1" x14ac:dyDescent="0.25">
      <c r="C20" s="6" t="s">
        <v>59</v>
      </c>
      <c r="D20" s="40">
        <v>0</v>
      </c>
      <c r="E20" s="40">
        <v>477.39400000000001</v>
      </c>
      <c r="F20" s="37">
        <v>0</v>
      </c>
      <c r="G20" s="37">
        <v>0</v>
      </c>
      <c r="H20" s="37">
        <v>0</v>
      </c>
      <c r="I20" s="40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40">
        <v>0</v>
      </c>
      <c r="Q20" s="40">
        <v>0</v>
      </c>
      <c r="R20" s="40">
        <v>0</v>
      </c>
      <c r="S20" s="40">
        <v>0</v>
      </c>
      <c r="T20" s="37">
        <v>0</v>
      </c>
      <c r="U20" s="37">
        <v>477.39400000000001</v>
      </c>
      <c r="V20" s="37">
        <v>0</v>
      </c>
      <c r="W20" s="37">
        <v>0</v>
      </c>
    </row>
    <row r="21" spans="3:23" s="6" customFormat="1" x14ac:dyDescent="0.25">
      <c r="C21" s="6" t="s">
        <v>91</v>
      </c>
      <c r="D21" s="40"/>
      <c r="E21" s="40"/>
      <c r="F21" s="37"/>
      <c r="G21" s="37"/>
      <c r="H21" s="37"/>
      <c r="I21" s="40"/>
      <c r="J21" s="37"/>
      <c r="K21" s="37"/>
      <c r="L21" s="37"/>
      <c r="M21" s="37"/>
      <c r="N21" s="37"/>
      <c r="O21" s="37"/>
      <c r="P21" s="40"/>
      <c r="Q21" s="40"/>
      <c r="R21" s="40"/>
      <c r="S21" s="40"/>
      <c r="T21" s="37"/>
      <c r="U21" s="37"/>
      <c r="V21" s="37"/>
      <c r="W21" s="37"/>
    </row>
    <row r="22" spans="3:23" s="6" customFormat="1" x14ac:dyDescent="0.25">
      <c r="C22" s="6" t="s">
        <v>92</v>
      </c>
      <c r="D22" s="40"/>
      <c r="E22" s="40"/>
      <c r="F22" s="37"/>
      <c r="G22" s="37"/>
      <c r="H22" s="37"/>
      <c r="I22" s="40"/>
      <c r="J22" s="37"/>
      <c r="K22" s="37"/>
      <c r="L22" s="37"/>
      <c r="M22" s="37"/>
      <c r="N22" s="37"/>
      <c r="O22" s="37"/>
      <c r="P22" s="40"/>
      <c r="Q22" s="40"/>
      <c r="R22" s="40"/>
      <c r="S22" s="40"/>
      <c r="T22" s="37"/>
      <c r="U22" s="37"/>
      <c r="V22" s="37"/>
      <c r="W22" s="37"/>
    </row>
    <row r="23" spans="3:23" s="41" customFormat="1" x14ac:dyDescent="0.25">
      <c r="C23" s="41" t="s">
        <v>75</v>
      </c>
      <c r="D23" s="40"/>
      <c r="E23" s="40"/>
      <c r="F23" s="37"/>
      <c r="G23" s="37"/>
      <c r="H23" s="37"/>
      <c r="I23" s="40"/>
      <c r="J23" s="37"/>
      <c r="K23" s="37"/>
      <c r="L23" s="37"/>
      <c r="M23" s="37"/>
      <c r="N23" s="37"/>
      <c r="O23" s="37"/>
      <c r="P23" s="40"/>
      <c r="Q23" s="40"/>
      <c r="R23" s="40"/>
      <c r="S23" s="40"/>
      <c r="T23" s="37"/>
      <c r="U23" s="37"/>
      <c r="V23" s="37"/>
      <c r="W23" s="37"/>
    </row>
    <row r="24" spans="3:23" s="41" customFormat="1" x14ac:dyDescent="0.25">
      <c r="C24" s="41" t="s">
        <v>108</v>
      </c>
      <c r="D24" s="40"/>
      <c r="E24" s="40"/>
      <c r="F24" s="37"/>
      <c r="G24" s="37"/>
      <c r="H24" s="37"/>
      <c r="I24" s="40"/>
      <c r="J24" s="37"/>
      <c r="K24" s="37"/>
      <c r="L24" s="37"/>
      <c r="M24" s="37"/>
      <c r="N24" s="37"/>
      <c r="O24" s="37"/>
      <c r="P24" s="40"/>
      <c r="Q24" s="40"/>
      <c r="R24" s="40"/>
      <c r="S24" s="40"/>
      <c r="T24" s="37"/>
      <c r="U24" s="37">
        <v>0</v>
      </c>
      <c r="V24" s="37">
        <v>2592</v>
      </c>
      <c r="W24" s="37">
        <v>2592</v>
      </c>
    </row>
    <row r="25" spans="3:23" s="41" customFormat="1" x14ac:dyDescent="0.25">
      <c r="C25" s="41" t="s">
        <v>109</v>
      </c>
      <c r="D25" s="40"/>
      <c r="E25" s="40"/>
      <c r="F25" s="37"/>
      <c r="G25" s="37"/>
      <c r="H25" s="37"/>
      <c r="I25" s="40"/>
      <c r="J25" s="37"/>
      <c r="K25" s="37"/>
      <c r="L25" s="37"/>
      <c r="M25" s="37"/>
      <c r="N25" s="37"/>
      <c r="O25" s="37"/>
      <c r="P25" s="40"/>
      <c r="Q25" s="40"/>
      <c r="R25" s="40"/>
      <c r="S25" s="40"/>
      <c r="T25" s="37"/>
      <c r="U25" s="37">
        <v>0</v>
      </c>
      <c r="V25" s="37">
        <v>0</v>
      </c>
      <c r="W25" s="37">
        <v>0</v>
      </c>
    </row>
    <row r="26" spans="3:23" s="41" customFormat="1" x14ac:dyDescent="0.25">
      <c r="C26" s="41" t="s">
        <v>35</v>
      </c>
      <c r="D26" s="40">
        <v>25</v>
      </c>
      <c r="E26" s="40">
        <v>25</v>
      </c>
      <c r="F26" s="37">
        <v>25</v>
      </c>
      <c r="G26" s="37">
        <v>25</v>
      </c>
      <c r="H26" s="37">
        <v>25</v>
      </c>
      <c r="I26" s="40">
        <v>25</v>
      </c>
      <c r="J26" s="37">
        <v>0</v>
      </c>
      <c r="K26" s="40">
        <v>12.6</v>
      </c>
      <c r="L26" s="37">
        <v>25.6</v>
      </c>
      <c r="M26" s="37">
        <v>0</v>
      </c>
      <c r="N26" s="37">
        <v>25</v>
      </c>
      <c r="O26" s="37">
        <v>25</v>
      </c>
      <c r="P26" s="40">
        <v>25</v>
      </c>
      <c r="Q26" s="40">
        <v>25</v>
      </c>
      <c r="R26" s="40">
        <v>25.6</v>
      </c>
      <c r="S26" s="40">
        <v>25</v>
      </c>
      <c r="T26" s="37">
        <v>134.6</v>
      </c>
      <c r="U26" s="37">
        <v>25</v>
      </c>
      <c r="V26" s="37">
        <v>448.6</v>
      </c>
      <c r="W26" s="37">
        <v>448.6</v>
      </c>
    </row>
    <row r="27" spans="3:23" s="41" customFormat="1" x14ac:dyDescent="0.25">
      <c r="C27" s="41" t="s">
        <v>126</v>
      </c>
      <c r="D27" s="40">
        <v>0</v>
      </c>
      <c r="E27" s="40">
        <v>0</v>
      </c>
      <c r="F27" s="37">
        <v>0</v>
      </c>
      <c r="G27" s="37">
        <v>0</v>
      </c>
      <c r="H27" s="37">
        <v>577</v>
      </c>
      <c r="I27" s="40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40">
        <v>0</v>
      </c>
      <c r="Q27" s="40">
        <v>0</v>
      </c>
      <c r="R27" s="40">
        <v>0</v>
      </c>
      <c r="S27" s="40">
        <v>0</v>
      </c>
      <c r="T27" s="37">
        <v>0</v>
      </c>
      <c r="U27" s="37">
        <v>0</v>
      </c>
      <c r="V27" s="37">
        <v>0</v>
      </c>
      <c r="W27" s="37">
        <v>0</v>
      </c>
    </row>
    <row r="28" spans="3:23" s="41" customFormat="1" x14ac:dyDescent="0.25">
      <c r="C28" s="41" t="s">
        <v>93</v>
      </c>
      <c r="D28" s="40">
        <v>0</v>
      </c>
      <c r="E28" s="40">
        <v>0</v>
      </c>
      <c r="F28" s="37">
        <v>0</v>
      </c>
      <c r="G28" s="37">
        <v>0</v>
      </c>
      <c r="H28" s="37">
        <v>0</v>
      </c>
      <c r="I28" s="40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40">
        <v>0</v>
      </c>
      <c r="Q28" s="40">
        <v>0</v>
      </c>
      <c r="R28" s="40">
        <v>0</v>
      </c>
      <c r="S28" s="40">
        <v>0</v>
      </c>
      <c r="T28" s="37">
        <v>0</v>
      </c>
      <c r="U28" s="37">
        <v>0</v>
      </c>
      <c r="V28" s="37">
        <v>250</v>
      </c>
      <c r="W28" s="37">
        <v>0</v>
      </c>
    </row>
    <row r="29" spans="3:23" s="41" customFormat="1" x14ac:dyDescent="0.25">
      <c r="C29" s="41" t="s">
        <v>128</v>
      </c>
      <c r="D29" s="40">
        <v>0</v>
      </c>
      <c r="E29" s="40">
        <v>24</v>
      </c>
      <c r="F29" s="37">
        <v>319</v>
      </c>
      <c r="G29" s="37">
        <v>144</v>
      </c>
      <c r="H29" s="37">
        <v>400</v>
      </c>
      <c r="I29" s="40">
        <v>27</v>
      </c>
      <c r="J29" s="37">
        <v>0</v>
      </c>
      <c r="K29" s="40">
        <v>277</v>
      </c>
      <c r="L29" s="37">
        <v>0</v>
      </c>
      <c r="M29" s="37">
        <v>0</v>
      </c>
      <c r="N29" s="40">
        <v>261</v>
      </c>
      <c r="O29" s="40">
        <v>400</v>
      </c>
      <c r="P29" s="40">
        <v>0</v>
      </c>
      <c r="Q29" s="40">
        <v>400</v>
      </c>
      <c r="R29" s="40">
        <v>21</v>
      </c>
      <c r="S29" s="40">
        <v>4</v>
      </c>
      <c r="T29" s="37">
        <v>0</v>
      </c>
      <c r="U29" s="37">
        <v>22</v>
      </c>
      <c r="V29" s="37">
        <v>151</v>
      </c>
      <c r="W29" s="37">
        <v>400</v>
      </c>
    </row>
    <row r="30" spans="3:23" s="41" customFormat="1" x14ac:dyDescent="0.25">
      <c r="C30" s="41" t="s">
        <v>80</v>
      </c>
      <c r="D30" s="40">
        <v>0</v>
      </c>
      <c r="E30" s="40">
        <v>0</v>
      </c>
      <c r="F30" s="37">
        <v>0</v>
      </c>
      <c r="G30" s="37">
        <v>0</v>
      </c>
      <c r="H30" s="37">
        <v>0</v>
      </c>
      <c r="I30" s="40">
        <v>0</v>
      </c>
      <c r="J30" s="37">
        <v>0</v>
      </c>
      <c r="K30" s="40">
        <v>12.4</v>
      </c>
      <c r="L30" s="37">
        <v>0</v>
      </c>
      <c r="M30" s="37">
        <v>0</v>
      </c>
      <c r="N30" s="37">
        <v>0</v>
      </c>
      <c r="O30" s="37">
        <v>0</v>
      </c>
      <c r="P30" s="40">
        <v>0</v>
      </c>
      <c r="Q30" s="40">
        <v>0</v>
      </c>
      <c r="R30" s="40">
        <v>0</v>
      </c>
      <c r="S30" s="40">
        <v>0</v>
      </c>
      <c r="T30" s="37">
        <v>0</v>
      </c>
      <c r="U30" s="37">
        <v>0</v>
      </c>
      <c r="V30" s="37">
        <v>0</v>
      </c>
      <c r="W30" s="37">
        <v>0</v>
      </c>
    </row>
    <row r="31" spans="3:23" s="41" customFormat="1" x14ac:dyDescent="0.25">
      <c r="C31" s="41" t="s">
        <v>36</v>
      </c>
      <c r="D31" s="40">
        <v>0</v>
      </c>
      <c r="E31" s="40">
        <v>0</v>
      </c>
      <c r="F31" s="37">
        <v>0</v>
      </c>
      <c r="G31" s="37">
        <v>0</v>
      </c>
      <c r="H31" s="37">
        <v>0</v>
      </c>
      <c r="I31" s="40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40">
        <v>0</v>
      </c>
      <c r="Q31" s="40">
        <v>0</v>
      </c>
      <c r="R31" s="40">
        <v>0</v>
      </c>
      <c r="S31" s="40">
        <v>0</v>
      </c>
      <c r="T31" s="37">
        <v>0</v>
      </c>
      <c r="U31" s="37">
        <v>0</v>
      </c>
      <c r="V31" s="37">
        <v>0</v>
      </c>
      <c r="W31" s="37">
        <v>0</v>
      </c>
    </row>
    <row r="32" spans="3:23" s="41" customFormat="1" x14ac:dyDescent="0.25">
      <c r="C32" s="41" t="s">
        <v>127</v>
      </c>
      <c r="D32" s="40">
        <v>0</v>
      </c>
      <c r="E32" s="40">
        <v>0</v>
      </c>
      <c r="F32" s="37">
        <v>0</v>
      </c>
      <c r="G32" s="37">
        <v>0</v>
      </c>
      <c r="H32" s="37">
        <v>600</v>
      </c>
      <c r="I32" s="40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40">
        <v>48</v>
      </c>
      <c r="P32" s="40">
        <v>0</v>
      </c>
      <c r="Q32" s="40">
        <v>213</v>
      </c>
      <c r="R32" s="40">
        <v>0</v>
      </c>
      <c r="S32" s="40">
        <v>0</v>
      </c>
      <c r="T32" s="37">
        <v>0</v>
      </c>
      <c r="U32" s="37">
        <v>0</v>
      </c>
      <c r="V32" s="37">
        <v>0</v>
      </c>
      <c r="W32" s="37">
        <v>426</v>
      </c>
    </row>
    <row r="33" spans="3:23" s="41" customFormat="1" x14ac:dyDescent="0.25">
      <c r="C33" s="41" t="s">
        <v>105</v>
      </c>
      <c r="D33" s="40">
        <v>238</v>
      </c>
      <c r="E33" s="40">
        <v>154</v>
      </c>
      <c r="F33" s="37">
        <v>154</v>
      </c>
      <c r="G33" s="37">
        <v>154</v>
      </c>
      <c r="H33" s="37">
        <v>154</v>
      </c>
      <c r="I33" s="40">
        <v>154</v>
      </c>
      <c r="J33" s="37">
        <v>0</v>
      </c>
      <c r="K33" s="40">
        <v>154</v>
      </c>
      <c r="L33" s="37">
        <v>154</v>
      </c>
      <c r="M33" s="37">
        <v>0</v>
      </c>
      <c r="N33" s="37">
        <v>154</v>
      </c>
      <c r="O33" s="37">
        <v>154</v>
      </c>
      <c r="P33" s="40">
        <v>150</v>
      </c>
      <c r="Q33" s="40">
        <v>154</v>
      </c>
      <c r="R33" s="40">
        <v>154</v>
      </c>
      <c r="S33" s="40">
        <v>154</v>
      </c>
      <c r="T33" s="37">
        <v>63</v>
      </c>
      <c r="U33" s="37">
        <v>154.304</v>
      </c>
      <c r="V33" s="37">
        <v>750</v>
      </c>
      <c r="W33" s="37">
        <v>154</v>
      </c>
    </row>
    <row r="34" spans="3:23" s="41" customFormat="1" x14ac:dyDescent="0.25">
      <c r="C34" s="41" t="s">
        <v>106</v>
      </c>
      <c r="D34" s="40">
        <v>0</v>
      </c>
      <c r="E34" s="40">
        <v>0</v>
      </c>
      <c r="F34" s="37">
        <v>405</v>
      </c>
      <c r="G34" s="37">
        <v>332</v>
      </c>
      <c r="H34" s="37">
        <v>405</v>
      </c>
      <c r="I34" s="40">
        <v>0</v>
      </c>
      <c r="J34" s="37">
        <v>0</v>
      </c>
      <c r="K34" s="37">
        <v>0</v>
      </c>
      <c r="L34" s="37">
        <v>583.93700000000001</v>
      </c>
      <c r="M34" s="37">
        <v>0</v>
      </c>
      <c r="N34" s="37">
        <v>599</v>
      </c>
      <c r="O34" s="37">
        <v>599</v>
      </c>
      <c r="P34" s="40">
        <v>0</v>
      </c>
      <c r="Q34" s="40">
        <v>405</v>
      </c>
      <c r="R34" s="40">
        <v>420.72</v>
      </c>
      <c r="S34" s="40">
        <v>0</v>
      </c>
      <c r="T34" s="37">
        <v>0</v>
      </c>
      <c r="U34" s="37">
        <v>0</v>
      </c>
      <c r="V34" s="37">
        <v>0</v>
      </c>
      <c r="W34" s="37">
        <v>437.286</v>
      </c>
    </row>
    <row r="35" spans="3:23" s="41" customFormat="1" x14ac:dyDescent="0.25">
      <c r="C35" s="41" t="s">
        <v>76</v>
      </c>
      <c r="D35" s="40">
        <v>0</v>
      </c>
      <c r="E35" s="40">
        <v>0</v>
      </c>
      <c r="F35" s="37">
        <v>0</v>
      </c>
      <c r="G35" s="37">
        <v>0</v>
      </c>
      <c r="H35" s="37">
        <v>0</v>
      </c>
      <c r="I35" s="40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40">
        <v>0</v>
      </c>
      <c r="Q35" s="40">
        <v>0</v>
      </c>
      <c r="R35" s="40">
        <v>0</v>
      </c>
      <c r="S35" s="40">
        <v>0</v>
      </c>
      <c r="T35" s="37">
        <v>0</v>
      </c>
      <c r="U35" s="37">
        <v>0</v>
      </c>
      <c r="V35" s="37">
        <v>0</v>
      </c>
      <c r="W35" s="37">
        <v>0</v>
      </c>
    </row>
    <row r="36" spans="3:23" s="41" customFormat="1" x14ac:dyDescent="0.25">
      <c r="C36" s="41" t="s">
        <v>66</v>
      </c>
      <c r="D36" s="40">
        <v>19.96</v>
      </c>
      <c r="E36" s="40">
        <v>25.93</v>
      </c>
      <c r="F36" s="37">
        <v>0</v>
      </c>
      <c r="G36" s="37">
        <v>0</v>
      </c>
      <c r="H36" s="37">
        <v>0</v>
      </c>
      <c r="I36" s="40">
        <v>0</v>
      </c>
      <c r="J36" s="37">
        <v>0</v>
      </c>
      <c r="K36" s="37">
        <v>0</v>
      </c>
      <c r="L36" s="37">
        <v>25.93</v>
      </c>
      <c r="M36" s="37">
        <v>0</v>
      </c>
      <c r="N36" s="37">
        <v>0</v>
      </c>
      <c r="O36" s="37">
        <v>0</v>
      </c>
      <c r="P36" s="40">
        <v>0</v>
      </c>
      <c r="Q36" s="40">
        <v>0</v>
      </c>
      <c r="R36" s="40">
        <v>24.549999999999997</v>
      </c>
      <c r="S36" s="40">
        <v>0</v>
      </c>
      <c r="T36" s="37">
        <v>11.159999999999998</v>
      </c>
      <c r="U36" s="37">
        <v>25.93</v>
      </c>
      <c r="V36" s="37">
        <v>0</v>
      </c>
      <c r="W36" s="37">
        <v>0</v>
      </c>
    </row>
    <row r="37" spans="3:23" s="41" customFormat="1" x14ac:dyDescent="0.25">
      <c r="C37" s="41" t="s">
        <v>67</v>
      </c>
      <c r="D37" s="40">
        <v>0</v>
      </c>
      <c r="E37" s="40">
        <v>0</v>
      </c>
      <c r="F37" s="37">
        <v>0</v>
      </c>
      <c r="G37" s="37">
        <v>0</v>
      </c>
      <c r="H37" s="37">
        <v>0</v>
      </c>
      <c r="I37" s="40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40">
        <v>0</v>
      </c>
      <c r="Q37" s="40">
        <v>0</v>
      </c>
      <c r="R37" s="40">
        <v>0</v>
      </c>
      <c r="S37" s="40">
        <v>0</v>
      </c>
      <c r="T37" s="37">
        <v>0</v>
      </c>
      <c r="U37" s="37">
        <v>0</v>
      </c>
      <c r="V37" s="37">
        <v>0</v>
      </c>
      <c r="W37" s="37">
        <v>0</v>
      </c>
    </row>
    <row r="38" spans="3:23" s="41" customFormat="1" x14ac:dyDescent="0.25">
      <c r="C38" s="41" t="s">
        <v>68</v>
      </c>
      <c r="D38" s="40">
        <v>57.75</v>
      </c>
      <c r="E38" s="40">
        <v>0</v>
      </c>
      <c r="F38" s="37">
        <v>0</v>
      </c>
      <c r="G38" s="37">
        <v>0</v>
      </c>
      <c r="H38" s="37">
        <v>0</v>
      </c>
      <c r="I38" s="40">
        <v>0</v>
      </c>
      <c r="J38" s="37">
        <v>4.9400000000000004</v>
      </c>
      <c r="K38" s="37">
        <v>0</v>
      </c>
      <c r="L38" s="37">
        <v>4.9400000000000004</v>
      </c>
      <c r="M38" s="37">
        <v>4.9400000000000004</v>
      </c>
      <c r="N38" s="37">
        <v>0</v>
      </c>
      <c r="O38" s="37">
        <v>0</v>
      </c>
      <c r="P38" s="40">
        <v>0</v>
      </c>
      <c r="Q38" s="40">
        <v>0</v>
      </c>
      <c r="R38" s="40">
        <v>4.9400000000000004</v>
      </c>
      <c r="S38" s="40">
        <v>4.9400000000000004</v>
      </c>
      <c r="T38" s="37">
        <v>4.9400000000000004</v>
      </c>
      <c r="U38" s="37">
        <v>0</v>
      </c>
      <c r="V38" s="37">
        <v>4.9400000000000004</v>
      </c>
      <c r="W38" s="37">
        <v>0</v>
      </c>
    </row>
    <row r="39" spans="3:23" s="41" customFormat="1" x14ac:dyDescent="0.25">
      <c r="C39" s="41" t="s">
        <v>69</v>
      </c>
      <c r="D39" s="40">
        <v>16.489999999999998</v>
      </c>
      <c r="E39" s="40">
        <v>19.03</v>
      </c>
      <c r="F39" s="37">
        <v>0</v>
      </c>
      <c r="G39" s="37">
        <v>0</v>
      </c>
      <c r="H39" s="37">
        <v>0</v>
      </c>
      <c r="I39" s="40">
        <v>0</v>
      </c>
      <c r="J39" s="37">
        <v>0</v>
      </c>
      <c r="K39" s="37">
        <v>0</v>
      </c>
      <c r="L39" s="37">
        <v>19.03</v>
      </c>
      <c r="M39" s="37">
        <v>0</v>
      </c>
      <c r="N39" s="37">
        <v>0</v>
      </c>
      <c r="O39" s="37">
        <v>0</v>
      </c>
      <c r="P39" s="40">
        <v>0</v>
      </c>
      <c r="Q39" s="40">
        <v>0</v>
      </c>
      <c r="R39" s="40">
        <v>16.490000000000002</v>
      </c>
      <c r="S39" s="40">
        <v>0</v>
      </c>
      <c r="T39" s="37">
        <v>3.51</v>
      </c>
      <c r="U39" s="37">
        <v>12.49</v>
      </c>
      <c r="V39" s="37">
        <v>0</v>
      </c>
      <c r="W39" s="37">
        <v>0</v>
      </c>
    </row>
    <row r="40" spans="3:23" s="6" customFormat="1" x14ac:dyDescent="0.25">
      <c r="C40" s="6" t="s">
        <v>70</v>
      </c>
      <c r="D40" s="40">
        <v>0</v>
      </c>
      <c r="E40" s="40">
        <v>0</v>
      </c>
      <c r="F40" s="37">
        <v>0</v>
      </c>
      <c r="G40" s="37">
        <v>0</v>
      </c>
      <c r="H40" s="37">
        <v>0</v>
      </c>
      <c r="I40" s="40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40">
        <v>0</v>
      </c>
      <c r="Q40" s="40">
        <v>0</v>
      </c>
      <c r="R40" s="40">
        <v>0</v>
      </c>
      <c r="S40" s="40">
        <v>0</v>
      </c>
      <c r="T40" s="37">
        <v>16.2</v>
      </c>
      <c r="U40" s="37">
        <v>0</v>
      </c>
      <c r="V40" s="37">
        <v>0</v>
      </c>
      <c r="W40" s="37">
        <v>0</v>
      </c>
    </row>
    <row r="41" spans="3:23" s="6" customFormat="1" x14ac:dyDescent="0.25">
      <c r="C41" s="6" t="s">
        <v>79</v>
      </c>
      <c r="D41" s="40">
        <v>0</v>
      </c>
      <c r="E41" s="40">
        <v>0</v>
      </c>
      <c r="F41" s="37">
        <v>0</v>
      </c>
      <c r="G41" s="37">
        <v>0</v>
      </c>
      <c r="H41" s="37">
        <v>0</v>
      </c>
      <c r="I41" s="40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40">
        <v>0</v>
      </c>
      <c r="Q41" s="40">
        <v>0</v>
      </c>
      <c r="R41" s="40">
        <v>0</v>
      </c>
      <c r="S41" s="40">
        <v>0</v>
      </c>
      <c r="T41" s="37">
        <v>0</v>
      </c>
      <c r="U41" s="37">
        <v>0</v>
      </c>
      <c r="V41" s="37">
        <v>0</v>
      </c>
      <c r="W41" s="37">
        <v>0</v>
      </c>
    </row>
    <row r="42" spans="3:23" s="6" customFormat="1" x14ac:dyDescent="0.25">
      <c r="C42" s="6" t="s">
        <v>72</v>
      </c>
      <c r="D42" s="40">
        <v>0</v>
      </c>
      <c r="E42" s="40">
        <v>0</v>
      </c>
      <c r="F42" s="37">
        <v>0</v>
      </c>
      <c r="G42" s="37">
        <v>0</v>
      </c>
      <c r="H42" s="37">
        <v>0</v>
      </c>
      <c r="I42" s="40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40">
        <v>0</v>
      </c>
      <c r="Q42" s="40">
        <v>0</v>
      </c>
      <c r="R42" s="40">
        <v>0</v>
      </c>
      <c r="S42" s="40">
        <v>0</v>
      </c>
      <c r="T42" s="37">
        <v>0</v>
      </c>
      <c r="U42" s="37">
        <v>0</v>
      </c>
      <c r="V42" s="37">
        <v>0</v>
      </c>
      <c r="W42" s="37">
        <v>0</v>
      </c>
    </row>
    <row r="43" spans="3:23" s="6" customFormat="1" x14ac:dyDescent="0.25">
      <c r="C43" s="6" t="s">
        <v>73</v>
      </c>
      <c r="D43" s="40">
        <v>0</v>
      </c>
      <c r="E43" s="40">
        <v>0</v>
      </c>
      <c r="F43" s="37">
        <v>0</v>
      </c>
      <c r="G43" s="37">
        <v>0</v>
      </c>
      <c r="H43" s="37">
        <v>0</v>
      </c>
      <c r="I43" s="40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40">
        <v>0</v>
      </c>
      <c r="Q43" s="40">
        <v>0</v>
      </c>
      <c r="R43" s="40">
        <v>0</v>
      </c>
      <c r="S43" s="40">
        <v>0</v>
      </c>
      <c r="T43" s="37">
        <v>0</v>
      </c>
      <c r="U43" s="37">
        <v>0</v>
      </c>
      <c r="V43" s="37">
        <v>0</v>
      </c>
      <c r="W43" s="37">
        <v>0</v>
      </c>
    </row>
    <row r="44" spans="3:23" s="6" customFormat="1" x14ac:dyDescent="0.25">
      <c r="C44" s="6" t="s">
        <v>77</v>
      </c>
      <c r="D44" s="40">
        <v>0</v>
      </c>
      <c r="E44" s="40">
        <v>0</v>
      </c>
      <c r="F44" s="37">
        <v>0</v>
      </c>
      <c r="G44" s="37">
        <v>0</v>
      </c>
      <c r="H44" s="37">
        <v>0</v>
      </c>
      <c r="I44" s="40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40">
        <v>0</v>
      </c>
      <c r="Q44" s="40">
        <v>0</v>
      </c>
      <c r="R44" s="40">
        <v>0</v>
      </c>
      <c r="S44" s="40">
        <v>0</v>
      </c>
      <c r="T44" s="37">
        <v>0</v>
      </c>
      <c r="U44" s="37">
        <v>0</v>
      </c>
      <c r="V44" s="37">
        <v>0</v>
      </c>
      <c r="W44" s="37">
        <v>0</v>
      </c>
    </row>
    <row r="45" spans="3:23" s="6" customFormat="1" x14ac:dyDescent="0.25">
      <c r="C45" s="6" t="s">
        <v>60</v>
      </c>
      <c r="D45" s="40">
        <v>0</v>
      </c>
      <c r="E45" s="40">
        <v>0</v>
      </c>
      <c r="F45" s="37">
        <v>0</v>
      </c>
      <c r="G45" s="37">
        <v>0</v>
      </c>
      <c r="H45" s="37">
        <v>0</v>
      </c>
      <c r="I45" s="40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40">
        <v>0</v>
      </c>
      <c r="Q45" s="40">
        <v>0</v>
      </c>
      <c r="R45" s="40">
        <v>0</v>
      </c>
      <c r="S45" s="40">
        <v>0</v>
      </c>
      <c r="T45" s="37">
        <v>0</v>
      </c>
      <c r="U45" s="37">
        <v>0</v>
      </c>
      <c r="V45" s="37">
        <v>0</v>
      </c>
      <c r="W45" s="37">
        <v>0</v>
      </c>
    </row>
    <row r="46" spans="3:23" s="6" customFormat="1" x14ac:dyDescent="0.25">
      <c r="C46" s="6" t="s">
        <v>41</v>
      </c>
      <c r="D46" s="40">
        <v>31.769999999999996</v>
      </c>
      <c r="E46" s="40">
        <v>0</v>
      </c>
      <c r="F46" s="37">
        <v>31.770000000000003</v>
      </c>
      <c r="G46" s="37">
        <v>31.77</v>
      </c>
      <c r="H46" s="37">
        <v>31.77</v>
      </c>
      <c r="I46" s="40">
        <v>32.860000000000007</v>
      </c>
      <c r="J46" s="37">
        <v>31.770000000000003</v>
      </c>
      <c r="K46" s="37">
        <v>31.770000000000003</v>
      </c>
      <c r="L46" s="37">
        <v>31.770000000000003</v>
      </c>
      <c r="M46" s="37">
        <v>31.770000000000003</v>
      </c>
      <c r="N46" s="37">
        <v>31.770000000000003</v>
      </c>
      <c r="O46" s="37">
        <v>31.770000000000003</v>
      </c>
      <c r="P46" s="40">
        <v>31.769999999999996</v>
      </c>
      <c r="Q46" s="40">
        <v>31.770000000000003</v>
      </c>
      <c r="R46" s="40">
        <v>31.770000000000003</v>
      </c>
      <c r="S46" s="40">
        <v>31.770000000000003</v>
      </c>
      <c r="T46" s="37">
        <v>31.769999999999996</v>
      </c>
      <c r="U46" s="37">
        <v>0</v>
      </c>
      <c r="V46" s="37">
        <v>32.860000000000007</v>
      </c>
      <c r="W46" s="37">
        <v>32.860000000000007</v>
      </c>
    </row>
    <row r="47" spans="3:23" s="6" customFormat="1" x14ac:dyDescent="0.25">
      <c r="C47" s="6" t="s">
        <v>74</v>
      </c>
      <c r="D47" s="40">
        <v>0</v>
      </c>
      <c r="E47" s="40">
        <v>0</v>
      </c>
      <c r="F47" s="37">
        <v>0</v>
      </c>
      <c r="G47" s="37">
        <v>0</v>
      </c>
      <c r="H47" s="37">
        <v>3.73</v>
      </c>
      <c r="I47" s="40">
        <v>0</v>
      </c>
      <c r="J47" s="37">
        <v>0</v>
      </c>
      <c r="K47" s="37">
        <v>0</v>
      </c>
      <c r="L47" s="37">
        <v>0</v>
      </c>
      <c r="M47" s="37">
        <v>0</v>
      </c>
      <c r="N47" s="37">
        <v>3.73</v>
      </c>
      <c r="O47" s="37">
        <v>0</v>
      </c>
      <c r="P47" s="40">
        <v>0</v>
      </c>
      <c r="Q47" s="40">
        <v>0</v>
      </c>
      <c r="R47" s="40">
        <v>0</v>
      </c>
      <c r="S47" s="40">
        <v>0</v>
      </c>
      <c r="T47" s="37">
        <v>4.46</v>
      </c>
      <c r="U47" s="37">
        <v>0</v>
      </c>
      <c r="V47" s="37">
        <v>0</v>
      </c>
      <c r="W47" s="37">
        <v>0</v>
      </c>
    </row>
    <row r="48" spans="3:23" s="6" customFormat="1" x14ac:dyDescent="0.25">
      <c r="C48" s="6" t="s">
        <v>42</v>
      </c>
      <c r="D48" s="40">
        <v>8.42</v>
      </c>
      <c r="E48" s="40">
        <v>8.42</v>
      </c>
      <c r="F48" s="37">
        <v>8.42</v>
      </c>
      <c r="G48" s="37">
        <v>8.42</v>
      </c>
      <c r="H48" s="37">
        <v>5.0199999999999996</v>
      </c>
      <c r="I48" s="40">
        <v>8.68</v>
      </c>
      <c r="J48" s="37">
        <v>8.42</v>
      </c>
      <c r="K48" s="37">
        <v>8.42</v>
      </c>
      <c r="L48" s="37">
        <v>5.0199999999999996</v>
      </c>
      <c r="M48" s="37">
        <v>5.0199999999999996</v>
      </c>
      <c r="N48" s="37">
        <v>8.42</v>
      </c>
      <c r="O48" s="37">
        <v>8.68</v>
      </c>
      <c r="P48" s="40">
        <v>8.42</v>
      </c>
      <c r="Q48" s="40">
        <v>8.42</v>
      </c>
      <c r="R48" s="40">
        <v>8.42</v>
      </c>
      <c r="S48" s="40">
        <v>5.0199999999999996</v>
      </c>
      <c r="T48" s="37">
        <v>8.42</v>
      </c>
      <c r="U48" s="37">
        <v>5.0199999999999996</v>
      </c>
      <c r="V48" s="37">
        <v>5.2799999999999994</v>
      </c>
      <c r="W48" s="37">
        <v>8.68</v>
      </c>
    </row>
    <row r="49" spans="3:23" s="6" customFormat="1" x14ac:dyDescent="0.25">
      <c r="C49" s="6" t="s">
        <v>61</v>
      </c>
      <c r="D49" s="40">
        <v>0</v>
      </c>
      <c r="E49" s="40">
        <v>0</v>
      </c>
      <c r="F49" s="37">
        <v>0</v>
      </c>
      <c r="G49" s="37">
        <v>0</v>
      </c>
      <c r="H49" s="37">
        <v>0</v>
      </c>
      <c r="I49" s="40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40">
        <v>0</v>
      </c>
      <c r="Q49" s="40">
        <v>0</v>
      </c>
      <c r="R49" s="40">
        <v>0</v>
      </c>
      <c r="S49" s="40">
        <v>0</v>
      </c>
      <c r="T49" s="37">
        <v>0</v>
      </c>
      <c r="U49" s="37">
        <v>0</v>
      </c>
      <c r="V49" s="37">
        <v>0</v>
      </c>
      <c r="W49" s="37">
        <v>0</v>
      </c>
    </row>
    <row r="50" spans="3:23" s="6" customFormat="1" x14ac:dyDescent="0.25">
      <c r="C50" s="6" t="s">
        <v>78</v>
      </c>
      <c r="D50" s="40">
        <v>0</v>
      </c>
      <c r="E50" s="40">
        <v>0</v>
      </c>
      <c r="F50" s="37">
        <v>0</v>
      </c>
      <c r="G50" s="37">
        <v>0</v>
      </c>
      <c r="H50" s="37">
        <v>0</v>
      </c>
      <c r="I50" s="40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40">
        <v>0</v>
      </c>
      <c r="Q50" s="40">
        <v>0</v>
      </c>
      <c r="R50" s="40">
        <v>0</v>
      </c>
      <c r="S50" s="40">
        <v>0</v>
      </c>
      <c r="T50" s="37">
        <v>0</v>
      </c>
      <c r="U50" s="37">
        <v>0</v>
      </c>
      <c r="V50" s="37">
        <v>0</v>
      </c>
      <c r="W50" s="37">
        <v>0</v>
      </c>
    </row>
    <row r="51" spans="3:23" s="6" customFormat="1" x14ac:dyDescent="0.25">
      <c r="C51" s="6" t="s">
        <v>62</v>
      </c>
      <c r="D51" s="40">
        <v>0</v>
      </c>
      <c r="E51" s="40">
        <v>0</v>
      </c>
      <c r="F51" s="37">
        <v>0</v>
      </c>
      <c r="G51" s="37">
        <v>0</v>
      </c>
      <c r="H51" s="37">
        <v>0</v>
      </c>
      <c r="I51" s="40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40">
        <v>0</v>
      </c>
      <c r="Q51" s="40">
        <v>0</v>
      </c>
      <c r="R51" s="40">
        <v>0</v>
      </c>
      <c r="S51" s="40">
        <v>0</v>
      </c>
      <c r="T51" s="37">
        <v>0</v>
      </c>
      <c r="U51" s="37">
        <v>0</v>
      </c>
      <c r="V51" s="37">
        <v>0</v>
      </c>
      <c r="W51" s="37">
        <v>0</v>
      </c>
    </row>
    <row r="52" spans="3:23" s="6" customFormat="1" x14ac:dyDescent="0.25">
      <c r="C52" s="6" t="s">
        <v>37</v>
      </c>
      <c r="D52" s="40">
        <v>93.11</v>
      </c>
      <c r="E52" s="40">
        <v>87.820000000000007</v>
      </c>
      <c r="F52" s="37">
        <v>86.35</v>
      </c>
      <c r="G52" s="37">
        <v>149.18</v>
      </c>
      <c r="H52" s="37">
        <v>149.14999999999998</v>
      </c>
      <c r="I52" s="40">
        <v>86.36999999999999</v>
      </c>
      <c r="J52" s="37">
        <v>86.4</v>
      </c>
      <c r="K52" s="37">
        <v>86.35</v>
      </c>
      <c r="L52" s="37">
        <v>92.27</v>
      </c>
      <c r="M52" s="37">
        <v>90.44</v>
      </c>
      <c r="N52" s="37">
        <v>91.07</v>
      </c>
      <c r="O52" s="37">
        <v>90.989999999999981</v>
      </c>
      <c r="P52" s="40">
        <v>149.16000000000003</v>
      </c>
      <c r="Q52" s="40">
        <v>149.17000000000004</v>
      </c>
      <c r="R52" s="40">
        <v>98.030000000000015</v>
      </c>
      <c r="S52" s="40">
        <v>87.34</v>
      </c>
      <c r="T52" s="37">
        <v>89.76</v>
      </c>
      <c r="U52" s="37">
        <v>91.889999999999986</v>
      </c>
      <c r="V52" s="37">
        <v>106.80000000000003</v>
      </c>
      <c r="W52" s="37">
        <v>108.18000000000002</v>
      </c>
    </row>
    <row r="53" spans="3:23" s="6" customFormat="1" x14ac:dyDescent="0.25">
      <c r="C53" s="6" t="s">
        <v>38</v>
      </c>
      <c r="D53" s="40">
        <v>1625.9</v>
      </c>
      <c r="E53" s="40">
        <v>1567.8999999999999</v>
      </c>
      <c r="F53" s="37">
        <v>1521.6</v>
      </c>
      <c r="G53" s="37">
        <v>2179.7000000000003</v>
      </c>
      <c r="H53" s="37">
        <v>2179.6999999999998</v>
      </c>
      <c r="I53" s="40">
        <v>1521.7</v>
      </c>
      <c r="J53" s="37">
        <v>1523.3000000000002</v>
      </c>
      <c r="K53" s="37">
        <v>1521.8000000000002</v>
      </c>
      <c r="L53" s="37">
        <v>1634.1000000000001</v>
      </c>
      <c r="M53" s="37">
        <v>1596.2</v>
      </c>
      <c r="N53" s="37">
        <v>1606.7999999999997</v>
      </c>
      <c r="O53" s="37">
        <v>1604.9</v>
      </c>
      <c r="P53" s="40">
        <v>2179.8000000000002</v>
      </c>
      <c r="Q53" s="40">
        <v>2179.6999999999998</v>
      </c>
      <c r="R53" s="40">
        <v>1719.4</v>
      </c>
      <c r="S53" s="40">
        <v>1587.2000000000003</v>
      </c>
      <c r="T53" s="37">
        <v>1595.8999999999999</v>
      </c>
      <c r="U53" s="37">
        <v>1633.1000000000001</v>
      </c>
      <c r="V53" s="37">
        <v>1789.6000000000001</v>
      </c>
      <c r="W53" s="37">
        <v>1807.2000000000003</v>
      </c>
    </row>
    <row r="54" spans="3:23" s="6" customFormat="1" x14ac:dyDescent="0.25">
      <c r="C54" s="6" t="s">
        <v>39</v>
      </c>
      <c r="D54" s="40">
        <v>269.60000000000002</v>
      </c>
      <c r="E54" s="40">
        <v>265.95000000000005</v>
      </c>
      <c r="F54" s="37">
        <v>260.45</v>
      </c>
      <c r="G54" s="37">
        <v>399.25000000000006</v>
      </c>
      <c r="H54" s="37">
        <v>399.26</v>
      </c>
      <c r="I54" s="40">
        <v>260.47000000000003</v>
      </c>
      <c r="J54" s="37">
        <v>260.48</v>
      </c>
      <c r="K54" s="37">
        <v>260.47000000000003</v>
      </c>
      <c r="L54" s="37">
        <v>272.87</v>
      </c>
      <c r="M54" s="37">
        <v>271.23</v>
      </c>
      <c r="N54" s="37">
        <v>271.42999999999995</v>
      </c>
      <c r="O54" s="37">
        <v>271.42999999999995</v>
      </c>
      <c r="P54" s="40">
        <v>399.29999999999995</v>
      </c>
      <c r="Q54" s="40">
        <v>399.25</v>
      </c>
      <c r="R54" s="40">
        <v>276.31</v>
      </c>
      <c r="S54" s="40">
        <v>267.61</v>
      </c>
      <c r="T54" s="37">
        <v>266.63</v>
      </c>
      <c r="U54" s="37">
        <v>270.26000000000005</v>
      </c>
      <c r="V54" s="37">
        <v>298.12</v>
      </c>
      <c r="W54" s="37">
        <v>299.98</v>
      </c>
    </row>
    <row r="55" spans="3:23" s="6" customFormat="1" x14ac:dyDescent="0.25">
      <c r="C55" s="6" t="s">
        <v>43</v>
      </c>
      <c r="D55" s="40">
        <v>29.71</v>
      </c>
      <c r="E55" s="40">
        <v>28.47</v>
      </c>
      <c r="F55" s="37">
        <v>28.32</v>
      </c>
      <c r="G55" s="37">
        <v>51.21</v>
      </c>
      <c r="H55" s="37">
        <v>51.23</v>
      </c>
      <c r="I55" s="40">
        <v>28.41</v>
      </c>
      <c r="J55" s="37">
        <v>28.740000000000002</v>
      </c>
      <c r="K55" s="37">
        <v>28.46</v>
      </c>
      <c r="L55" s="37">
        <v>29.280000000000005</v>
      </c>
      <c r="M55" s="37">
        <v>29.080000000000005</v>
      </c>
      <c r="N55" s="37">
        <v>29.180000000000003</v>
      </c>
      <c r="O55" s="37">
        <v>29.170000000000005</v>
      </c>
      <c r="P55" s="40">
        <v>51.239999999999995</v>
      </c>
      <c r="Q55" s="40">
        <v>51.26</v>
      </c>
      <c r="R55" s="40">
        <v>31.030000000000005</v>
      </c>
      <c r="S55" s="40">
        <v>29.299999999999994</v>
      </c>
      <c r="T55" s="37">
        <v>28.900000000000002</v>
      </c>
      <c r="U55" s="37">
        <v>28.659999999999993</v>
      </c>
      <c r="V55" s="37">
        <v>34.380000000000003</v>
      </c>
      <c r="W55" s="37">
        <v>35.29</v>
      </c>
    </row>
    <row r="56" spans="3:23" s="6" customFormat="1" x14ac:dyDescent="0.25">
      <c r="C56" s="6" t="s">
        <v>44</v>
      </c>
      <c r="D56" s="40">
        <v>512.29999999999984</v>
      </c>
      <c r="E56" s="40">
        <v>504.7</v>
      </c>
      <c r="F56" s="37">
        <v>502.5</v>
      </c>
      <c r="G56" s="37">
        <v>808.8</v>
      </c>
      <c r="H56" s="37">
        <v>808.79999999999984</v>
      </c>
      <c r="I56" s="40">
        <v>503.40000000000003</v>
      </c>
      <c r="J56" s="37">
        <v>505.80000000000007</v>
      </c>
      <c r="K56" s="37">
        <v>503.4</v>
      </c>
      <c r="L56" s="37">
        <v>513.69999999999993</v>
      </c>
      <c r="M56" s="37">
        <v>510.9</v>
      </c>
      <c r="N56" s="37">
        <v>511.49999999999994</v>
      </c>
      <c r="O56" s="37">
        <v>511.29999999999995</v>
      </c>
      <c r="P56" s="40">
        <v>808.9</v>
      </c>
      <c r="Q56" s="40">
        <v>808.8</v>
      </c>
      <c r="R56" s="40">
        <v>520.20000000000005</v>
      </c>
      <c r="S56" s="40">
        <v>483.00000000000006</v>
      </c>
      <c r="T56" s="37">
        <v>506.9</v>
      </c>
      <c r="U56" s="37">
        <v>503.1</v>
      </c>
      <c r="V56" s="37">
        <v>602.20000000000016</v>
      </c>
      <c r="W56" s="37">
        <v>616</v>
      </c>
    </row>
    <row r="57" spans="3:23" s="6" customFormat="1" x14ac:dyDescent="0.25">
      <c r="C57" s="6" t="s">
        <v>45</v>
      </c>
      <c r="D57" s="40">
        <v>181.87</v>
      </c>
      <c r="E57" s="40">
        <v>178.01000000000005</v>
      </c>
      <c r="F57" s="37">
        <v>176.78000000000003</v>
      </c>
      <c r="G57" s="37">
        <v>285.19999999999993</v>
      </c>
      <c r="H57" s="37">
        <v>285.23999999999995</v>
      </c>
      <c r="I57" s="40">
        <v>177.05000000000007</v>
      </c>
      <c r="J57" s="37">
        <v>177.24</v>
      </c>
      <c r="K57" s="37">
        <v>177.05</v>
      </c>
      <c r="L57" s="37">
        <v>181.28999999999996</v>
      </c>
      <c r="M57" s="37">
        <v>180.60999999999996</v>
      </c>
      <c r="N57" s="37">
        <v>180.68</v>
      </c>
      <c r="O57" s="37">
        <v>180.66</v>
      </c>
      <c r="P57" s="40">
        <v>285.24999999999989</v>
      </c>
      <c r="Q57" s="40">
        <v>285.23999999999995</v>
      </c>
      <c r="R57" s="40">
        <v>185.58999999999997</v>
      </c>
      <c r="S57" s="40">
        <v>169.2</v>
      </c>
      <c r="T57" s="37">
        <v>180.00000000000003</v>
      </c>
      <c r="U57" s="37">
        <v>178.67000000000007</v>
      </c>
      <c r="V57" s="37">
        <v>202.19</v>
      </c>
      <c r="W57" s="37">
        <v>202.93999999999997</v>
      </c>
    </row>
    <row r="58" spans="3:23" s="6" customFormat="1" x14ac:dyDescent="0.25">
      <c r="C58" s="6" t="s">
        <v>40</v>
      </c>
      <c r="D58" s="40">
        <v>59.799099999999996</v>
      </c>
      <c r="E58" s="40">
        <v>79.013249999999999</v>
      </c>
      <c r="F58" s="37">
        <v>36.90079999999999</v>
      </c>
      <c r="G58" s="37">
        <v>29.584800000000001</v>
      </c>
      <c r="H58" s="37">
        <v>4.5068999999999999</v>
      </c>
      <c r="I58" s="40">
        <v>85.864800000000002</v>
      </c>
      <c r="J58" s="37">
        <v>116.99384999999998</v>
      </c>
      <c r="K58" s="37">
        <v>96.635199999999969</v>
      </c>
      <c r="L58" s="37">
        <v>84.088750000000005</v>
      </c>
      <c r="M58" s="37">
        <v>52.98995</v>
      </c>
      <c r="N58" s="37">
        <v>70.635799999999989</v>
      </c>
      <c r="O58" s="37">
        <v>61.150749999999995</v>
      </c>
      <c r="P58" s="40">
        <v>67.924750000000003</v>
      </c>
      <c r="Q58" s="40">
        <v>18.315799999999996</v>
      </c>
      <c r="R58" s="40">
        <v>0</v>
      </c>
      <c r="S58" s="40">
        <v>60.86965</v>
      </c>
      <c r="T58" s="37">
        <v>112.90195000000001</v>
      </c>
      <c r="U58" s="37">
        <v>117.20990000000002</v>
      </c>
      <c r="V58" s="37">
        <v>38.477649999999997</v>
      </c>
      <c r="W58" s="37">
        <v>56.215899999999991</v>
      </c>
    </row>
    <row r="59" spans="3:23" s="6" customFormat="1" x14ac:dyDescent="0.25">
      <c r="C59" s="6" t="s">
        <v>46</v>
      </c>
      <c r="D59" s="40">
        <v>118.30530000000002</v>
      </c>
      <c r="E59" s="40">
        <v>197.04695000000004</v>
      </c>
      <c r="F59" s="37">
        <v>107.75135</v>
      </c>
      <c r="G59" s="37">
        <v>106.4366</v>
      </c>
      <c r="H59" s="37">
        <v>19.5396</v>
      </c>
      <c r="I59" s="40">
        <v>194.65555000000003</v>
      </c>
      <c r="J59" s="37">
        <v>207.13455000000005</v>
      </c>
      <c r="K59" s="37">
        <v>182.32689999999999</v>
      </c>
      <c r="L59" s="37">
        <v>129.10930000000002</v>
      </c>
      <c r="M59" s="37">
        <v>94.886849999999995</v>
      </c>
      <c r="N59" s="37">
        <v>123.98569999999999</v>
      </c>
      <c r="O59" s="37">
        <v>120.53829999999998</v>
      </c>
      <c r="P59" s="40">
        <v>148.2747</v>
      </c>
      <c r="Q59" s="40">
        <v>85.4499</v>
      </c>
      <c r="R59" s="40">
        <v>103.74144999999999</v>
      </c>
      <c r="S59" s="40">
        <v>181.22775000000004</v>
      </c>
      <c r="T59" s="37">
        <v>194.48515000000003</v>
      </c>
      <c r="U59" s="37">
        <v>169.17260000000005</v>
      </c>
      <c r="V59" s="37">
        <v>141.38010000000003</v>
      </c>
      <c r="W59" s="37">
        <v>168.03280000000001</v>
      </c>
    </row>
    <row r="60" spans="3:23" s="6" customFormat="1" x14ac:dyDescent="0.25">
      <c r="C60" s="6" t="s">
        <v>115</v>
      </c>
      <c r="D60" s="40">
        <v>0</v>
      </c>
      <c r="E60" s="40">
        <v>0</v>
      </c>
      <c r="F60" s="37">
        <v>0</v>
      </c>
      <c r="G60" s="37">
        <v>0</v>
      </c>
      <c r="H60" s="37">
        <v>0</v>
      </c>
      <c r="I60" s="40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40">
        <v>0</v>
      </c>
      <c r="Q60" s="40">
        <v>0</v>
      </c>
      <c r="R60" s="40">
        <v>0</v>
      </c>
      <c r="S60" s="40">
        <v>0</v>
      </c>
      <c r="T60" s="37">
        <v>0</v>
      </c>
      <c r="U60" s="37">
        <v>0</v>
      </c>
      <c r="V60" s="37">
        <v>0</v>
      </c>
      <c r="W60" s="37">
        <v>0</v>
      </c>
    </row>
    <row r="61" spans="3:23" s="6" customFormat="1" x14ac:dyDescent="0.25">
      <c r="C61" s="6" t="s">
        <v>47</v>
      </c>
      <c r="D61" s="40">
        <v>400</v>
      </c>
      <c r="E61" s="40">
        <v>400</v>
      </c>
      <c r="F61" s="37">
        <v>400</v>
      </c>
      <c r="G61" s="37">
        <v>400</v>
      </c>
      <c r="H61" s="37">
        <v>394.7833</v>
      </c>
      <c r="I61" s="40">
        <v>400</v>
      </c>
      <c r="J61" s="37">
        <v>400</v>
      </c>
      <c r="K61" s="37">
        <v>400</v>
      </c>
      <c r="L61" s="37">
        <v>400</v>
      </c>
      <c r="M61" s="37">
        <v>400</v>
      </c>
      <c r="N61" s="37">
        <v>400</v>
      </c>
      <c r="O61" s="37">
        <v>400</v>
      </c>
      <c r="P61" s="40">
        <v>400</v>
      </c>
      <c r="Q61" s="40">
        <v>400</v>
      </c>
      <c r="R61" s="40">
        <v>400</v>
      </c>
      <c r="S61" s="40">
        <v>400</v>
      </c>
      <c r="T61" s="37">
        <v>400</v>
      </c>
      <c r="U61" s="37">
        <v>400</v>
      </c>
      <c r="V61" s="37">
        <v>400</v>
      </c>
      <c r="W61" s="37">
        <v>389.56264999999996</v>
      </c>
    </row>
    <row r="62" spans="3:23" s="6" customFormat="1" x14ac:dyDescent="0.25">
      <c r="C62" s="6" t="s">
        <v>48</v>
      </c>
      <c r="D62" s="40">
        <v>334.9588</v>
      </c>
      <c r="E62" s="40">
        <v>364.56569999999999</v>
      </c>
      <c r="F62" s="37">
        <v>350.07370000000003</v>
      </c>
      <c r="G62" s="37">
        <v>340.71805000000006</v>
      </c>
      <c r="H62" s="37">
        <v>271.37054999999998</v>
      </c>
      <c r="I62" s="40">
        <v>364.54354999999998</v>
      </c>
      <c r="J62" s="37">
        <v>367.51374999999996</v>
      </c>
      <c r="K62" s="37">
        <v>367.52730000000003</v>
      </c>
      <c r="L62" s="37">
        <v>345.68169999999998</v>
      </c>
      <c r="M62" s="37">
        <v>334.67469999999992</v>
      </c>
      <c r="N62" s="37">
        <v>331.66139999999996</v>
      </c>
      <c r="O62" s="37">
        <v>346.66829999999999</v>
      </c>
      <c r="P62" s="40">
        <v>358.43504999999999</v>
      </c>
      <c r="Q62" s="40">
        <v>325.86810000000003</v>
      </c>
      <c r="R62" s="40">
        <v>361.34860000000003</v>
      </c>
      <c r="S62" s="40">
        <v>361.25919999999996</v>
      </c>
      <c r="T62" s="37">
        <v>366.76319999999998</v>
      </c>
      <c r="U62" s="37">
        <v>361.94484999999997</v>
      </c>
      <c r="V62" s="37">
        <v>340.07659999999998</v>
      </c>
      <c r="W62" s="37">
        <v>292.25574999999998</v>
      </c>
    </row>
    <row r="63" spans="3:23" s="6" customFormat="1" x14ac:dyDescent="0.25">
      <c r="C63" s="6" t="s">
        <v>49</v>
      </c>
      <c r="D63" s="40">
        <v>100</v>
      </c>
      <c r="E63" s="40">
        <v>100</v>
      </c>
      <c r="F63" s="37">
        <v>100</v>
      </c>
      <c r="G63" s="37">
        <v>100</v>
      </c>
      <c r="H63" s="37">
        <v>100</v>
      </c>
      <c r="I63" s="40">
        <v>100</v>
      </c>
      <c r="J63" s="37">
        <v>100</v>
      </c>
      <c r="K63" s="37">
        <v>100</v>
      </c>
      <c r="L63" s="37">
        <v>100</v>
      </c>
      <c r="M63" s="37">
        <v>100</v>
      </c>
      <c r="N63" s="37">
        <v>100</v>
      </c>
      <c r="O63" s="37">
        <v>100</v>
      </c>
      <c r="P63" s="40">
        <v>100</v>
      </c>
      <c r="Q63" s="40">
        <v>100</v>
      </c>
      <c r="R63" s="40">
        <v>20</v>
      </c>
      <c r="S63" s="40">
        <v>100</v>
      </c>
      <c r="T63" s="37">
        <v>100</v>
      </c>
      <c r="U63" s="37">
        <v>100</v>
      </c>
      <c r="V63" s="37">
        <v>100</v>
      </c>
      <c r="W63" s="37">
        <v>100</v>
      </c>
    </row>
    <row r="64" spans="3:23" s="6" customFormat="1" x14ac:dyDescent="0.25">
      <c r="C64" s="6" t="s">
        <v>162</v>
      </c>
      <c r="D64" s="40"/>
      <c r="E64" s="40"/>
      <c r="F64" s="37"/>
      <c r="G64" s="37"/>
      <c r="H64" s="37"/>
      <c r="I64" s="40"/>
      <c r="J64" s="37"/>
      <c r="K64" s="37"/>
      <c r="L64" s="37"/>
      <c r="M64" s="37"/>
      <c r="N64" s="37"/>
      <c r="O64" s="37"/>
      <c r="P64" s="40"/>
      <c r="Q64" s="40"/>
      <c r="R64" s="40"/>
      <c r="S64" s="40"/>
      <c r="T64" s="37"/>
      <c r="U64" s="37"/>
      <c r="V64" s="37"/>
      <c r="W64" s="37"/>
    </row>
    <row r="65" spans="2:23" s="41" customFormat="1" x14ac:dyDescent="0.25">
      <c r="D65" s="40"/>
      <c r="E65" s="40"/>
      <c r="F65" s="37"/>
      <c r="G65" s="37"/>
      <c r="H65" s="37"/>
      <c r="I65" s="40"/>
      <c r="J65" s="37"/>
      <c r="K65" s="37"/>
      <c r="L65" s="37"/>
      <c r="M65" s="37"/>
      <c r="N65" s="37"/>
      <c r="O65" s="37"/>
      <c r="P65" s="40"/>
      <c r="Q65" s="40"/>
      <c r="R65" s="40"/>
      <c r="S65" s="40"/>
      <c r="T65" s="37"/>
      <c r="U65" s="37"/>
      <c r="V65" s="37"/>
      <c r="W65" s="37"/>
    </row>
    <row r="66" spans="2:23" s="6" customFormat="1" x14ac:dyDescent="0.25">
      <c r="B66" s="7"/>
      <c r="D66" s="40"/>
      <c r="E66" s="40"/>
      <c r="F66" s="37"/>
      <c r="G66" s="37"/>
      <c r="H66" s="37"/>
      <c r="I66" s="40"/>
      <c r="J66" s="37"/>
      <c r="K66" s="37"/>
      <c r="L66" s="37"/>
      <c r="M66" s="37"/>
      <c r="N66" s="37"/>
      <c r="O66" s="37"/>
      <c r="P66" s="40"/>
      <c r="Q66" s="40"/>
      <c r="R66" s="40"/>
      <c r="S66" s="40"/>
      <c r="T66" s="37"/>
      <c r="U66" s="37"/>
      <c r="V66" s="37"/>
      <c r="W66" s="37"/>
    </row>
    <row r="67" spans="2:23" s="6" customFormat="1" x14ac:dyDescent="0.25">
      <c r="B67" s="7"/>
      <c r="C67" s="6" t="s">
        <v>23</v>
      </c>
      <c r="D67" s="40">
        <v>-106</v>
      </c>
      <c r="E67" s="40">
        <v>0</v>
      </c>
      <c r="F67" s="37">
        <v>0</v>
      </c>
      <c r="G67" s="37">
        <v>0</v>
      </c>
      <c r="H67" s="37">
        <v>0</v>
      </c>
      <c r="I67" s="40">
        <v>0</v>
      </c>
      <c r="J67" s="37">
        <v>0</v>
      </c>
      <c r="K67" s="37">
        <v>0</v>
      </c>
      <c r="L67" s="37">
        <v>-106</v>
      </c>
      <c r="M67" s="37">
        <v>-106</v>
      </c>
      <c r="N67" s="37">
        <v>-106</v>
      </c>
      <c r="O67" s="37">
        <v>-106</v>
      </c>
      <c r="P67" s="40">
        <v>0</v>
      </c>
      <c r="Q67" s="40">
        <v>0</v>
      </c>
      <c r="R67" s="40">
        <v>0</v>
      </c>
      <c r="S67" s="40">
        <v>0</v>
      </c>
      <c r="T67" s="37">
        <v>0</v>
      </c>
      <c r="U67" s="37">
        <v>0</v>
      </c>
      <c r="V67" s="37">
        <v>0</v>
      </c>
      <c r="W67" s="37">
        <v>0</v>
      </c>
    </row>
    <row r="68" spans="2:23" s="6" customFormat="1" x14ac:dyDescent="0.25">
      <c r="B68" s="7"/>
      <c r="C68" s="6" t="s">
        <v>24</v>
      </c>
      <c r="D68" s="40">
        <v>-106</v>
      </c>
      <c r="E68" s="40">
        <v>-106</v>
      </c>
      <c r="F68" s="37">
        <v>-106</v>
      </c>
      <c r="G68" s="37">
        <v>-106</v>
      </c>
      <c r="H68" s="37">
        <v>-106</v>
      </c>
      <c r="I68" s="40">
        <v>-106</v>
      </c>
      <c r="J68" s="37">
        <v>-106</v>
      </c>
      <c r="K68" s="37">
        <v>-106</v>
      </c>
      <c r="L68" s="37">
        <v>-106</v>
      </c>
      <c r="M68" s="37">
        <v>-106</v>
      </c>
      <c r="N68" s="37">
        <v>-106</v>
      </c>
      <c r="O68" s="37">
        <v>-106</v>
      </c>
      <c r="P68" s="40">
        <v>-106</v>
      </c>
      <c r="Q68" s="40">
        <v>-106</v>
      </c>
      <c r="R68" s="40">
        <v>-106</v>
      </c>
      <c r="S68" s="40">
        <v>-106</v>
      </c>
      <c r="T68" s="37">
        <v>-106</v>
      </c>
      <c r="U68" s="37">
        <v>-106</v>
      </c>
      <c r="V68" s="37">
        <v>-106</v>
      </c>
      <c r="W68" s="37">
        <v>-106</v>
      </c>
    </row>
    <row r="69" spans="2:23" s="6" customFormat="1" x14ac:dyDescent="0.25">
      <c r="B69" s="7"/>
      <c r="C69" s="6" t="s">
        <v>25</v>
      </c>
      <c r="D69" s="40">
        <v>-218</v>
      </c>
      <c r="E69" s="40">
        <v>-220</v>
      </c>
      <c r="F69" s="37">
        <v>-220</v>
      </c>
      <c r="G69" s="37">
        <v>-220</v>
      </c>
      <c r="H69" s="37">
        <v>-220</v>
      </c>
      <c r="I69" s="40">
        <v>-220</v>
      </c>
      <c r="J69" s="37">
        <v>-220</v>
      </c>
      <c r="K69" s="37">
        <v>-220</v>
      </c>
      <c r="L69" s="37">
        <v>-220</v>
      </c>
      <c r="M69" s="37">
        <v>-220</v>
      </c>
      <c r="N69" s="37">
        <v>-220</v>
      </c>
      <c r="O69" s="37">
        <v>-220</v>
      </c>
      <c r="P69" s="40">
        <v>-220</v>
      </c>
      <c r="Q69" s="40">
        <v>-220</v>
      </c>
      <c r="R69" s="40">
        <v>-220</v>
      </c>
      <c r="S69" s="40">
        <v>-220</v>
      </c>
      <c r="T69" s="37">
        <v>-220</v>
      </c>
      <c r="U69" s="37">
        <v>-220</v>
      </c>
      <c r="V69" s="37">
        <v>-220</v>
      </c>
      <c r="W69" s="37">
        <v>-220</v>
      </c>
    </row>
    <row r="70" spans="2:23" s="6" customFormat="1" x14ac:dyDescent="0.25">
      <c r="B70" s="7"/>
      <c r="C70" s="6" t="s">
        <v>26</v>
      </c>
      <c r="D70" s="40">
        <v>-330</v>
      </c>
      <c r="E70" s="40">
        <v>-330</v>
      </c>
      <c r="F70" s="37">
        <v>-330</v>
      </c>
      <c r="G70" s="37">
        <v>-330</v>
      </c>
      <c r="H70" s="37">
        <v>-330</v>
      </c>
      <c r="I70" s="40">
        <v>-330</v>
      </c>
      <c r="J70" s="37">
        <v>-330</v>
      </c>
      <c r="K70" s="37">
        <v>-330</v>
      </c>
      <c r="L70" s="37">
        <v>-330</v>
      </c>
      <c r="M70" s="37">
        <v>-330</v>
      </c>
      <c r="N70" s="37">
        <v>-330</v>
      </c>
      <c r="O70" s="37">
        <v>-330</v>
      </c>
      <c r="P70" s="40">
        <v>-330</v>
      </c>
      <c r="Q70" s="40">
        <v>-330</v>
      </c>
      <c r="R70" s="40">
        <v>-330</v>
      </c>
      <c r="S70" s="40">
        <v>-330</v>
      </c>
      <c r="T70" s="37">
        <v>-330</v>
      </c>
      <c r="U70" s="37">
        <v>-330</v>
      </c>
      <c r="V70" s="37">
        <v>-330</v>
      </c>
      <c r="W70" s="37">
        <v>-330</v>
      </c>
    </row>
    <row r="71" spans="2:23" s="6" customFormat="1" x14ac:dyDescent="0.25">
      <c r="B71" s="110">
        <v>1</v>
      </c>
      <c r="C71" s="6" t="s">
        <v>54</v>
      </c>
      <c r="D71" s="40">
        <v>0</v>
      </c>
      <c r="E71" s="40">
        <v>-106</v>
      </c>
      <c r="F71" s="37">
        <v>-106</v>
      </c>
      <c r="G71" s="37">
        <v>-106</v>
      </c>
      <c r="H71" s="37">
        <v>-106</v>
      </c>
      <c r="I71" s="40">
        <v>-106</v>
      </c>
      <c r="J71" s="37">
        <v>-106</v>
      </c>
      <c r="K71" s="37">
        <v>-106</v>
      </c>
      <c r="L71" s="37">
        <v>0</v>
      </c>
      <c r="M71" s="37">
        <v>0</v>
      </c>
      <c r="N71" s="37">
        <v>0</v>
      </c>
      <c r="O71" s="37">
        <v>0</v>
      </c>
      <c r="P71" s="40">
        <v>-106</v>
      </c>
      <c r="Q71" s="40">
        <v>-106</v>
      </c>
      <c r="R71" s="40">
        <v>-106</v>
      </c>
      <c r="S71" s="40">
        <v>-106</v>
      </c>
      <c r="T71" s="37">
        <v>-106</v>
      </c>
      <c r="U71" s="37">
        <v>-106</v>
      </c>
      <c r="V71" s="37">
        <v>-106</v>
      </c>
      <c r="W71" s="37">
        <v>-106</v>
      </c>
    </row>
    <row r="72" spans="2:23" s="6" customFormat="1" x14ac:dyDescent="0.25">
      <c r="B72" s="110">
        <v>1</v>
      </c>
      <c r="C72" s="6" t="s">
        <v>86</v>
      </c>
      <c r="D72" s="40">
        <v>0</v>
      </c>
      <c r="E72" s="40">
        <v>0</v>
      </c>
      <c r="F72" s="37">
        <v>0</v>
      </c>
      <c r="G72" s="37">
        <v>0</v>
      </c>
      <c r="H72" s="37">
        <v>0</v>
      </c>
      <c r="I72" s="40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40">
        <v>0</v>
      </c>
      <c r="Q72" s="40">
        <v>0</v>
      </c>
      <c r="R72" s="40">
        <v>0</v>
      </c>
      <c r="S72" s="40">
        <v>0</v>
      </c>
      <c r="T72" s="37">
        <v>0</v>
      </c>
      <c r="U72" s="37">
        <v>0</v>
      </c>
      <c r="V72" s="37">
        <v>0</v>
      </c>
      <c r="W72" s="37">
        <v>0</v>
      </c>
    </row>
    <row r="73" spans="2:23" s="6" customFormat="1" x14ac:dyDescent="0.25">
      <c r="B73" s="110"/>
      <c r="C73" s="6" t="s">
        <v>30</v>
      </c>
      <c r="D73" s="40">
        <v>-357.5</v>
      </c>
      <c r="E73" s="40">
        <v>-357.5</v>
      </c>
      <c r="F73" s="37">
        <v>-357.5</v>
      </c>
      <c r="G73" s="37">
        <v>-357.5</v>
      </c>
      <c r="H73" s="37">
        <v>-357.5</v>
      </c>
      <c r="I73" s="40">
        <v>-357.5</v>
      </c>
      <c r="J73" s="37">
        <v>-357.5</v>
      </c>
      <c r="K73" s="37">
        <v>-357.5</v>
      </c>
      <c r="L73" s="37">
        <v>-357.5</v>
      </c>
      <c r="M73" s="37">
        <v>-357.5</v>
      </c>
      <c r="N73" s="37">
        <v>-357.5</v>
      </c>
      <c r="O73" s="37">
        <v>-357.5</v>
      </c>
      <c r="P73" s="40">
        <v>-357.5</v>
      </c>
      <c r="Q73" s="40">
        <v>-357.5</v>
      </c>
      <c r="R73" s="40">
        <v>-357.5</v>
      </c>
      <c r="S73" s="40">
        <v>-357.5</v>
      </c>
      <c r="T73" s="37">
        <v>-357.5</v>
      </c>
      <c r="U73" s="37">
        <v>-357.5</v>
      </c>
      <c r="V73" s="37">
        <v>-357.5</v>
      </c>
      <c r="W73" s="37">
        <v>-357.5</v>
      </c>
    </row>
    <row r="74" spans="2:23" s="6" customFormat="1" x14ac:dyDescent="0.25">
      <c r="B74" s="110"/>
      <c r="C74" s="6" t="s">
        <v>19</v>
      </c>
      <c r="D74" s="40">
        <v>-44.56</v>
      </c>
      <c r="E74" s="40">
        <v>-44.56</v>
      </c>
      <c r="F74" s="37">
        <v>-44.56</v>
      </c>
      <c r="G74" s="37">
        <v>-44.56</v>
      </c>
      <c r="H74" s="37">
        <v>-44.56</v>
      </c>
      <c r="I74" s="40">
        <v>-44.56</v>
      </c>
      <c r="J74" s="37">
        <v>-44.56</v>
      </c>
      <c r="K74" s="37">
        <v>-44.56</v>
      </c>
      <c r="L74" s="37">
        <v>-44.56</v>
      </c>
      <c r="M74" s="37">
        <v>-44.56</v>
      </c>
      <c r="N74" s="37">
        <v>-44.56</v>
      </c>
      <c r="O74" s="37">
        <v>-44.56</v>
      </c>
      <c r="P74" s="40">
        <v>-44.56</v>
      </c>
      <c r="Q74" s="40">
        <v>-44.56</v>
      </c>
      <c r="R74" s="40">
        <v>-44.56</v>
      </c>
      <c r="S74" s="40">
        <v>-44.56</v>
      </c>
      <c r="T74" s="37">
        <v>-44.56</v>
      </c>
      <c r="U74" s="37">
        <v>-44.56</v>
      </c>
      <c r="V74" s="37">
        <v>-44.56</v>
      </c>
      <c r="W74" s="37">
        <v>-44.56</v>
      </c>
    </row>
    <row r="75" spans="2:23" s="6" customFormat="1" x14ac:dyDescent="0.25">
      <c r="B75" s="110"/>
      <c r="C75" s="6" t="s">
        <v>20</v>
      </c>
      <c r="D75" s="40">
        <v>-32.68</v>
      </c>
      <c r="E75" s="40">
        <v>-32.68</v>
      </c>
      <c r="F75" s="37">
        <v>-32.68</v>
      </c>
      <c r="G75" s="37">
        <v>-32.68</v>
      </c>
      <c r="H75" s="37">
        <v>-32.68</v>
      </c>
      <c r="I75" s="40">
        <v>-32.68</v>
      </c>
      <c r="J75" s="37">
        <v>-32.68</v>
      </c>
      <c r="K75" s="37">
        <v>-32.68</v>
      </c>
      <c r="L75" s="37">
        <v>-32.68</v>
      </c>
      <c r="M75" s="37">
        <v>-32.68</v>
      </c>
      <c r="N75" s="37">
        <v>-32.68</v>
      </c>
      <c r="O75" s="37">
        <v>-32.68</v>
      </c>
      <c r="P75" s="40">
        <v>-32.68</v>
      </c>
      <c r="Q75" s="40">
        <v>-32.68</v>
      </c>
      <c r="R75" s="40">
        <v>-32.68</v>
      </c>
      <c r="S75" s="40">
        <v>-32.68</v>
      </c>
      <c r="T75" s="37">
        <v>-32.68</v>
      </c>
      <c r="U75" s="37">
        <v>-32.68</v>
      </c>
      <c r="V75" s="37">
        <v>-32.68</v>
      </c>
      <c r="W75" s="37">
        <v>-32.68</v>
      </c>
    </row>
    <row r="76" spans="2:23" s="6" customFormat="1" x14ac:dyDescent="0.25">
      <c r="B76" s="110"/>
      <c r="C76" s="6" t="s">
        <v>113</v>
      </c>
      <c r="D76" s="40">
        <v>0</v>
      </c>
      <c r="E76" s="40">
        <v>0</v>
      </c>
      <c r="F76" s="37">
        <v>0</v>
      </c>
      <c r="G76" s="37">
        <v>0</v>
      </c>
      <c r="H76" s="37">
        <v>0</v>
      </c>
      <c r="I76" s="40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40">
        <v>0</v>
      </c>
      <c r="Q76" s="40">
        <v>0</v>
      </c>
      <c r="R76" s="40">
        <v>0</v>
      </c>
      <c r="S76" s="40">
        <v>0</v>
      </c>
      <c r="T76" s="37">
        <v>0</v>
      </c>
      <c r="U76" s="37">
        <v>0</v>
      </c>
      <c r="V76" s="37">
        <v>0</v>
      </c>
      <c r="W76" s="37">
        <v>0</v>
      </c>
    </row>
    <row r="77" spans="2:23" s="6" customFormat="1" x14ac:dyDescent="0.25">
      <c r="B77" s="110"/>
      <c r="C77" s="6" t="s">
        <v>114</v>
      </c>
      <c r="D77" s="40">
        <v>0</v>
      </c>
      <c r="E77" s="40">
        <v>0</v>
      </c>
      <c r="F77" s="37">
        <v>0</v>
      </c>
      <c r="G77" s="37">
        <v>0</v>
      </c>
      <c r="H77" s="37">
        <v>0</v>
      </c>
      <c r="I77" s="40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40">
        <v>0</v>
      </c>
      <c r="Q77" s="40">
        <v>0</v>
      </c>
      <c r="R77" s="40">
        <v>0</v>
      </c>
      <c r="S77" s="40">
        <v>0</v>
      </c>
      <c r="T77" s="37">
        <v>0</v>
      </c>
      <c r="U77" s="37">
        <v>0</v>
      </c>
      <c r="V77" s="37">
        <v>0</v>
      </c>
      <c r="W77" s="37">
        <v>0</v>
      </c>
    </row>
    <row r="78" spans="2:23" s="6" customFormat="1" x14ac:dyDescent="0.25">
      <c r="B78" s="110">
        <v>1</v>
      </c>
      <c r="C78" s="6" t="s">
        <v>56</v>
      </c>
      <c r="D78" s="40">
        <v>0</v>
      </c>
      <c r="E78" s="40">
        <v>-354</v>
      </c>
      <c r="F78" s="37">
        <v>-354</v>
      </c>
      <c r="G78" s="37">
        <v>-354</v>
      </c>
      <c r="H78" s="37">
        <v>-354</v>
      </c>
      <c r="I78" s="40">
        <v>-354</v>
      </c>
      <c r="J78" s="37">
        <v>-354</v>
      </c>
      <c r="K78" s="37">
        <v>-354</v>
      </c>
      <c r="L78" s="37">
        <v>0</v>
      </c>
      <c r="M78" s="37">
        <v>0</v>
      </c>
      <c r="N78" s="37">
        <v>0</v>
      </c>
      <c r="O78" s="37">
        <v>0</v>
      </c>
      <c r="P78" s="40">
        <v>-354</v>
      </c>
      <c r="Q78" s="40">
        <v>-354</v>
      </c>
      <c r="R78" s="40">
        <v>-354</v>
      </c>
      <c r="S78" s="40">
        <v>-354</v>
      </c>
      <c r="T78" s="37">
        <v>-354</v>
      </c>
      <c r="U78" s="37">
        <v>-354</v>
      </c>
      <c r="V78" s="37">
        <v>-354</v>
      </c>
      <c r="W78" s="37">
        <v>-354</v>
      </c>
    </row>
    <row r="79" spans="2:23" s="6" customFormat="1" x14ac:dyDescent="0.25">
      <c r="B79" s="110">
        <v>1</v>
      </c>
      <c r="C79" s="6" t="s">
        <v>57</v>
      </c>
      <c r="D79" s="40">
        <v>0</v>
      </c>
      <c r="E79" s="40">
        <v>-359</v>
      </c>
      <c r="F79" s="37">
        <v>-359</v>
      </c>
      <c r="G79" s="37">
        <v>-359</v>
      </c>
      <c r="H79" s="37">
        <v>-359</v>
      </c>
      <c r="I79" s="40">
        <v>-359</v>
      </c>
      <c r="J79" s="37">
        <v>-359</v>
      </c>
      <c r="K79" s="37">
        <v>-359</v>
      </c>
      <c r="L79" s="37">
        <v>0</v>
      </c>
      <c r="M79" s="37">
        <v>0</v>
      </c>
      <c r="N79" s="37">
        <v>0</v>
      </c>
      <c r="O79" s="37">
        <v>0</v>
      </c>
      <c r="P79" s="40">
        <v>-359</v>
      </c>
      <c r="Q79" s="40">
        <v>-359</v>
      </c>
      <c r="R79" s="40">
        <v>-359</v>
      </c>
      <c r="S79" s="40">
        <v>-359</v>
      </c>
      <c r="T79" s="37">
        <v>-359</v>
      </c>
      <c r="U79" s="37">
        <v>-359</v>
      </c>
      <c r="V79" s="37">
        <v>-359</v>
      </c>
      <c r="W79" s="37">
        <v>-359</v>
      </c>
    </row>
    <row r="80" spans="2:23" s="6" customFormat="1" x14ac:dyDescent="0.25">
      <c r="B80" s="110"/>
      <c r="C80" s="6" t="s">
        <v>27</v>
      </c>
      <c r="D80" s="40">
        <v>-156</v>
      </c>
      <c r="E80" s="40">
        <v>-156</v>
      </c>
      <c r="F80" s="37">
        <v>-156</v>
      </c>
      <c r="G80" s="37">
        <v>-156</v>
      </c>
      <c r="H80" s="37">
        <v>-156</v>
      </c>
      <c r="I80" s="40">
        <v>-156</v>
      </c>
      <c r="J80" s="37">
        <v>-156</v>
      </c>
      <c r="K80" s="37">
        <v>-156</v>
      </c>
      <c r="L80" s="37">
        <v>-156</v>
      </c>
      <c r="M80" s="37">
        <v>-156</v>
      </c>
      <c r="N80" s="37">
        <v>-156</v>
      </c>
      <c r="O80" s="37">
        <v>-156</v>
      </c>
      <c r="P80" s="40">
        <v>-156</v>
      </c>
      <c r="Q80" s="40">
        <v>-156</v>
      </c>
      <c r="R80" s="40">
        <v>-156</v>
      </c>
      <c r="S80" s="40">
        <v>-156</v>
      </c>
      <c r="T80" s="37">
        <v>-156</v>
      </c>
      <c r="U80" s="37">
        <v>-156</v>
      </c>
      <c r="V80" s="37">
        <v>-156</v>
      </c>
      <c r="W80" s="37">
        <v>-156</v>
      </c>
    </row>
    <row r="81" spans="2:23" s="6" customFormat="1" x14ac:dyDescent="0.25">
      <c r="B81" s="110"/>
      <c r="C81" s="6" t="s">
        <v>28</v>
      </c>
      <c r="D81" s="40">
        <v>-201</v>
      </c>
      <c r="E81" s="40">
        <v>-201</v>
      </c>
      <c r="F81" s="37">
        <v>-201</v>
      </c>
      <c r="G81" s="37">
        <v>-201</v>
      </c>
      <c r="H81" s="37">
        <v>-201</v>
      </c>
      <c r="I81" s="40">
        <v>-201</v>
      </c>
      <c r="J81" s="37">
        <v>-201</v>
      </c>
      <c r="K81" s="37">
        <v>-201</v>
      </c>
      <c r="L81" s="37">
        <v>-201</v>
      </c>
      <c r="M81" s="37">
        <v>-201</v>
      </c>
      <c r="N81" s="37">
        <v>-201</v>
      </c>
      <c r="O81" s="37">
        <v>-201</v>
      </c>
      <c r="P81" s="40">
        <v>-201</v>
      </c>
      <c r="Q81" s="40">
        <v>-201</v>
      </c>
      <c r="R81" s="40">
        <v>-201</v>
      </c>
      <c r="S81" s="40">
        <v>-201</v>
      </c>
      <c r="T81" s="37">
        <v>-201</v>
      </c>
      <c r="U81" s="37">
        <v>-201</v>
      </c>
      <c r="V81" s="37">
        <v>-201</v>
      </c>
      <c r="W81" s="37">
        <v>-201</v>
      </c>
    </row>
    <row r="82" spans="2:23" s="6" customFormat="1" x14ac:dyDescent="0.25">
      <c r="B82" s="110"/>
      <c r="C82" s="6" t="s">
        <v>29</v>
      </c>
      <c r="D82" s="40">
        <v>-330</v>
      </c>
      <c r="E82" s="40">
        <v>-330</v>
      </c>
      <c r="F82" s="37">
        <v>-330</v>
      </c>
      <c r="G82" s="37">
        <v>-330</v>
      </c>
      <c r="H82" s="37">
        <v>-330</v>
      </c>
      <c r="I82" s="40">
        <v>-330</v>
      </c>
      <c r="J82" s="37">
        <v>-330</v>
      </c>
      <c r="K82" s="37">
        <v>-330</v>
      </c>
      <c r="L82" s="37">
        <v>-330</v>
      </c>
      <c r="M82" s="37">
        <v>-330</v>
      </c>
      <c r="N82" s="37">
        <v>-330</v>
      </c>
      <c r="O82" s="37">
        <v>-330</v>
      </c>
      <c r="P82" s="40">
        <v>-330</v>
      </c>
      <c r="Q82" s="40">
        <v>-330</v>
      </c>
      <c r="R82" s="40">
        <v>-330</v>
      </c>
      <c r="S82" s="40">
        <v>-330</v>
      </c>
      <c r="T82" s="37">
        <v>-330</v>
      </c>
      <c r="U82" s="37">
        <v>-330</v>
      </c>
      <c r="V82" s="37">
        <v>-330</v>
      </c>
      <c r="W82" s="37">
        <v>-330</v>
      </c>
    </row>
    <row r="83" spans="2:23" s="6" customFormat="1" x14ac:dyDescent="0.25">
      <c r="B83" s="110"/>
      <c r="C83" s="6" t="s">
        <v>31</v>
      </c>
      <c r="D83" s="40">
        <v>0</v>
      </c>
      <c r="E83" s="40">
        <v>0</v>
      </c>
      <c r="F83" s="37">
        <v>0</v>
      </c>
      <c r="G83" s="37">
        <v>0</v>
      </c>
      <c r="H83" s="37">
        <v>0</v>
      </c>
      <c r="I83" s="40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40">
        <v>0</v>
      </c>
      <c r="Q83" s="40">
        <v>0</v>
      </c>
      <c r="R83" s="40">
        <v>0</v>
      </c>
      <c r="S83" s="40">
        <v>0</v>
      </c>
      <c r="T83" s="37">
        <v>0</v>
      </c>
      <c r="U83" s="37">
        <v>0</v>
      </c>
      <c r="V83" s="37">
        <v>0</v>
      </c>
      <c r="W83" s="37">
        <v>0</v>
      </c>
    </row>
    <row r="84" spans="2:23" s="6" customFormat="1" x14ac:dyDescent="0.25">
      <c r="B84" s="110"/>
      <c r="C84" s="6" t="s">
        <v>21</v>
      </c>
      <c r="D84" s="40">
        <v>-67</v>
      </c>
      <c r="E84" s="40">
        <v>-67</v>
      </c>
      <c r="F84" s="37">
        <v>-67</v>
      </c>
      <c r="G84" s="37">
        <v>-67</v>
      </c>
      <c r="H84" s="37">
        <v>-67</v>
      </c>
      <c r="I84" s="40">
        <v>-67</v>
      </c>
      <c r="J84" s="37">
        <v>-67</v>
      </c>
      <c r="K84" s="37">
        <v>-67</v>
      </c>
      <c r="L84" s="37">
        <v>-67</v>
      </c>
      <c r="M84" s="37">
        <v>-67</v>
      </c>
      <c r="N84" s="37">
        <v>-67</v>
      </c>
      <c r="O84" s="37">
        <v>-67</v>
      </c>
      <c r="P84" s="40">
        <v>-67</v>
      </c>
      <c r="Q84" s="40">
        <v>-67</v>
      </c>
      <c r="R84" s="40">
        <v>-67</v>
      </c>
      <c r="S84" s="40">
        <v>-67</v>
      </c>
      <c r="T84" s="37">
        <v>-67</v>
      </c>
      <c r="U84" s="37">
        <v>-67</v>
      </c>
      <c r="V84" s="37">
        <v>-67</v>
      </c>
      <c r="W84" s="37">
        <v>-67</v>
      </c>
    </row>
    <row r="85" spans="2:23" s="6" customFormat="1" x14ac:dyDescent="0.25">
      <c r="B85" s="110"/>
      <c r="C85" s="6" t="s">
        <v>22</v>
      </c>
      <c r="D85" s="40">
        <v>-105</v>
      </c>
      <c r="E85" s="40">
        <v>-105</v>
      </c>
      <c r="F85" s="37">
        <v>-105</v>
      </c>
      <c r="G85" s="37">
        <v>-105</v>
      </c>
      <c r="H85" s="37">
        <v>-105</v>
      </c>
      <c r="I85" s="40">
        <v>-105</v>
      </c>
      <c r="J85" s="37">
        <v>-105</v>
      </c>
      <c r="K85" s="37">
        <v>-105</v>
      </c>
      <c r="L85" s="37">
        <v>-105</v>
      </c>
      <c r="M85" s="37">
        <v>-105</v>
      </c>
      <c r="N85" s="37">
        <v>-105</v>
      </c>
      <c r="O85" s="37">
        <v>-105</v>
      </c>
      <c r="P85" s="40">
        <v>-105</v>
      </c>
      <c r="Q85" s="40">
        <v>-105</v>
      </c>
      <c r="R85" s="40">
        <v>-105</v>
      </c>
      <c r="S85" s="40">
        <v>-105</v>
      </c>
      <c r="T85" s="37">
        <v>-105</v>
      </c>
      <c r="U85" s="37">
        <v>-105</v>
      </c>
      <c r="V85" s="37">
        <v>-105</v>
      </c>
      <c r="W85" s="37">
        <v>-105</v>
      </c>
    </row>
    <row r="86" spans="2:23" s="6" customFormat="1" x14ac:dyDescent="0.25">
      <c r="B86" s="110"/>
      <c r="C86" s="6" t="s">
        <v>53</v>
      </c>
      <c r="D86" s="40">
        <v>0</v>
      </c>
      <c r="E86" s="40">
        <v>-387</v>
      </c>
      <c r="F86" s="37">
        <v>-387</v>
      </c>
      <c r="G86" s="37">
        <v>-387</v>
      </c>
      <c r="H86" s="37">
        <v>-387</v>
      </c>
      <c r="I86" s="40">
        <v>-387</v>
      </c>
      <c r="J86" s="37">
        <v>-387</v>
      </c>
      <c r="K86" s="37">
        <v>-387</v>
      </c>
      <c r="L86" s="37">
        <v>-387</v>
      </c>
      <c r="M86" s="37">
        <v>-387</v>
      </c>
      <c r="N86" s="37">
        <v>-387</v>
      </c>
      <c r="O86" s="37">
        <v>-387</v>
      </c>
      <c r="P86" s="40">
        <v>-387</v>
      </c>
      <c r="Q86" s="40">
        <v>-387</v>
      </c>
      <c r="R86" s="40">
        <v>-387</v>
      </c>
      <c r="S86" s="40">
        <v>-387</v>
      </c>
      <c r="T86" s="37">
        <v>-387</v>
      </c>
      <c r="U86" s="37">
        <v>-387</v>
      </c>
      <c r="V86" s="37">
        <v>-387</v>
      </c>
      <c r="W86" s="37">
        <v>-387</v>
      </c>
    </row>
    <row r="87" spans="2:23" s="6" customFormat="1" x14ac:dyDescent="0.25">
      <c r="B87" s="110"/>
      <c r="C87" s="6" t="s">
        <v>55</v>
      </c>
      <c r="D87" s="40">
        <v>0</v>
      </c>
      <c r="E87" s="40">
        <v>387</v>
      </c>
      <c r="F87" s="37">
        <v>387</v>
      </c>
      <c r="G87" s="37">
        <v>387</v>
      </c>
      <c r="H87" s="37">
        <v>387</v>
      </c>
      <c r="I87" s="40">
        <v>387</v>
      </c>
      <c r="J87" s="37">
        <v>387</v>
      </c>
      <c r="K87" s="37">
        <v>387</v>
      </c>
      <c r="L87" s="37">
        <v>387</v>
      </c>
      <c r="M87" s="37">
        <v>387</v>
      </c>
      <c r="N87" s="37">
        <v>387</v>
      </c>
      <c r="O87" s="37">
        <v>387</v>
      </c>
      <c r="P87" s="40">
        <v>387</v>
      </c>
      <c r="Q87" s="40">
        <v>387</v>
      </c>
      <c r="R87" s="40">
        <v>387</v>
      </c>
      <c r="S87" s="40">
        <v>387</v>
      </c>
      <c r="T87" s="37">
        <v>387</v>
      </c>
      <c r="U87" s="37">
        <v>387</v>
      </c>
      <c r="V87" s="37">
        <v>387</v>
      </c>
      <c r="W87" s="37">
        <v>387</v>
      </c>
    </row>
    <row r="88" spans="2:23" s="6" customFormat="1" x14ac:dyDescent="0.25">
      <c r="B88" s="110">
        <v>1</v>
      </c>
      <c r="C88" s="6" t="s">
        <v>96</v>
      </c>
      <c r="D88" s="40">
        <v>0</v>
      </c>
      <c r="E88" s="40">
        <v>0</v>
      </c>
      <c r="F88" s="37">
        <v>0</v>
      </c>
      <c r="G88" s="37">
        <v>0</v>
      </c>
      <c r="H88" s="37">
        <v>0</v>
      </c>
      <c r="I88" s="40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40">
        <v>0</v>
      </c>
      <c r="Q88" s="40">
        <v>0</v>
      </c>
      <c r="R88" s="40">
        <v>0</v>
      </c>
      <c r="S88" s="40">
        <v>0</v>
      </c>
      <c r="T88" s="37">
        <v>0</v>
      </c>
      <c r="U88" s="37">
        <v>0</v>
      </c>
      <c r="V88" s="37">
        <v>0</v>
      </c>
      <c r="W88" s="37">
        <v>-418.1</v>
      </c>
    </row>
    <row r="89" spans="2:23" s="6" customFormat="1" x14ac:dyDescent="0.25">
      <c r="B89" s="110">
        <v>1</v>
      </c>
      <c r="C89" s="6" t="s">
        <v>51</v>
      </c>
      <c r="D89" s="40">
        <v>0</v>
      </c>
      <c r="E89" s="40">
        <v>-269</v>
      </c>
      <c r="F89" s="37">
        <v>-269</v>
      </c>
      <c r="G89" s="37">
        <v>-269</v>
      </c>
      <c r="H89" s="37">
        <v>-269</v>
      </c>
      <c r="I89" s="40">
        <v>-269</v>
      </c>
      <c r="J89" s="37">
        <v>-269</v>
      </c>
      <c r="K89" s="37">
        <v>-269</v>
      </c>
      <c r="L89" s="37">
        <v>-269</v>
      </c>
      <c r="M89" s="37">
        <v>-269</v>
      </c>
      <c r="N89" s="37">
        <v>-269</v>
      </c>
      <c r="O89" s="37">
        <v>-269</v>
      </c>
      <c r="P89" s="40">
        <v>-269</v>
      </c>
      <c r="Q89" s="40">
        <v>-269</v>
      </c>
      <c r="R89" s="40">
        <v>-269</v>
      </c>
      <c r="S89" s="40">
        <v>-269</v>
      </c>
      <c r="T89" s="37">
        <v>-269</v>
      </c>
      <c r="U89" s="37">
        <v>-269</v>
      </c>
      <c r="V89" s="37">
        <v>-269</v>
      </c>
      <c r="W89" s="37">
        <v>-269</v>
      </c>
    </row>
    <row r="90" spans="2:23" s="6" customFormat="1" x14ac:dyDescent="0.25">
      <c r="B90" s="110">
        <v>1</v>
      </c>
      <c r="C90" s="6" t="s">
        <v>124</v>
      </c>
      <c r="D90" s="40">
        <v>0</v>
      </c>
      <c r="E90" s="40">
        <v>0</v>
      </c>
      <c r="F90" s="37">
        <v>0</v>
      </c>
      <c r="G90" s="37">
        <v>0</v>
      </c>
      <c r="H90" s="37">
        <v>0</v>
      </c>
      <c r="I90" s="40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40">
        <v>0</v>
      </c>
      <c r="Q90" s="40">
        <v>0</v>
      </c>
      <c r="R90" s="40">
        <v>0</v>
      </c>
      <c r="S90" s="40">
        <v>0</v>
      </c>
      <c r="T90" s="37">
        <v>0</v>
      </c>
      <c r="U90" s="37">
        <v>0</v>
      </c>
      <c r="V90" s="37">
        <v>0</v>
      </c>
      <c r="W90" s="37">
        <v>-471</v>
      </c>
    </row>
    <row r="91" spans="2:23" s="6" customFormat="1" x14ac:dyDescent="0.25">
      <c r="B91" s="110">
        <v>1</v>
      </c>
      <c r="C91" s="6" t="s">
        <v>85</v>
      </c>
      <c r="D91" s="40">
        <v>0</v>
      </c>
      <c r="E91" s="40">
        <v>0</v>
      </c>
      <c r="F91" s="37">
        <v>0</v>
      </c>
      <c r="G91" s="37">
        <v>0</v>
      </c>
      <c r="H91" s="37">
        <v>0</v>
      </c>
      <c r="I91" s="40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40">
        <v>0</v>
      </c>
      <c r="Q91" s="40">
        <v>0</v>
      </c>
      <c r="R91" s="40">
        <v>0</v>
      </c>
      <c r="S91" s="40">
        <v>0</v>
      </c>
      <c r="T91" s="37">
        <v>0</v>
      </c>
      <c r="U91" s="37">
        <v>0</v>
      </c>
      <c r="V91" s="37">
        <v>0</v>
      </c>
      <c r="W91" s="37">
        <v>0</v>
      </c>
    </row>
    <row r="92" spans="2:23" s="6" customFormat="1" x14ac:dyDescent="0.25">
      <c r="B92" s="110">
        <v>1</v>
      </c>
      <c r="C92" s="6" t="s">
        <v>52</v>
      </c>
      <c r="D92" s="40">
        <v>0</v>
      </c>
      <c r="E92" s="40">
        <v>-450</v>
      </c>
      <c r="F92" s="37">
        <v>-450</v>
      </c>
      <c r="G92" s="37">
        <v>-450</v>
      </c>
      <c r="H92" s="37">
        <v>-450</v>
      </c>
      <c r="I92" s="40">
        <v>-450</v>
      </c>
      <c r="J92" s="37">
        <v>-450</v>
      </c>
      <c r="K92" s="37">
        <v>-450</v>
      </c>
      <c r="L92" s="37">
        <v>-450</v>
      </c>
      <c r="M92" s="37">
        <v>-450</v>
      </c>
      <c r="N92" s="37">
        <v>-450</v>
      </c>
      <c r="O92" s="37">
        <v>-450</v>
      </c>
      <c r="P92" s="40">
        <v>-450</v>
      </c>
      <c r="Q92" s="40">
        <v>-450</v>
      </c>
      <c r="R92" s="40">
        <v>-450</v>
      </c>
      <c r="S92" s="40">
        <v>-450</v>
      </c>
      <c r="T92" s="37">
        <v>-450</v>
      </c>
      <c r="U92" s="37">
        <v>-450</v>
      </c>
      <c r="V92" s="37">
        <v>-450</v>
      </c>
      <c r="W92" s="37">
        <v>-450</v>
      </c>
    </row>
    <row r="93" spans="2:23" s="6" customFormat="1" x14ac:dyDescent="0.25">
      <c r="B93" s="110">
        <v>1</v>
      </c>
      <c r="C93" s="6" t="s">
        <v>87</v>
      </c>
      <c r="D93" s="40">
        <v>0</v>
      </c>
      <c r="E93" s="40">
        <v>0</v>
      </c>
      <c r="F93" s="37">
        <v>0</v>
      </c>
      <c r="G93" s="37">
        <v>0</v>
      </c>
      <c r="H93" s="37">
        <v>0</v>
      </c>
      <c r="I93" s="40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40">
        <v>0</v>
      </c>
      <c r="Q93" s="40">
        <v>0</v>
      </c>
      <c r="R93" s="40">
        <v>0</v>
      </c>
      <c r="S93" s="40">
        <v>0</v>
      </c>
      <c r="T93" s="37">
        <v>0</v>
      </c>
      <c r="U93" s="37">
        <v>0</v>
      </c>
      <c r="V93" s="37">
        <v>0</v>
      </c>
      <c r="W93" s="37">
        <v>0</v>
      </c>
    </row>
    <row r="94" spans="2:23" s="6" customFormat="1" x14ac:dyDescent="0.25">
      <c r="B94" s="7"/>
      <c r="C94" s="6" t="s">
        <v>203</v>
      </c>
      <c r="D94" s="40"/>
      <c r="E94" s="40"/>
      <c r="F94" s="37"/>
      <c r="G94" s="37"/>
      <c r="H94" s="37"/>
      <c r="I94" s="40"/>
      <c r="J94" s="37"/>
      <c r="K94" s="37"/>
      <c r="L94" s="37"/>
      <c r="M94" s="37"/>
      <c r="N94" s="37"/>
      <c r="O94" s="37"/>
      <c r="P94" s="40"/>
      <c r="Q94" s="40"/>
      <c r="R94" s="40"/>
      <c r="S94" s="40"/>
      <c r="T94" s="37"/>
      <c r="U94" s="37"/>
      <c r="V94" s="37"/>
      <c r="W94" s="37"/>
    </row>
    <row r="95" spans="2:23" s="6" customFormat="1" x14ac:dyDescent="0.25">
      <c r="B95" s="7"/>
      <c r="D95" s="12"/>
      <c r="E95" s="12"/>
      <c r="F95" s="12"/>
      <c r="G95" s="37"/>
      <c r="H95" s="37"/>
      <c r="I95" s="12"/>
      <c r="J95" s="37"/>
      <c r="K95" s="37"/>
      <c r="L95" s="12"/>
      <c r="M95" s="12"/>
      <c r="N95" s="12"/>
      <c r="O95" s="37"/>
      <c r="P95" s="37"/>
      <c r="Q95" s="12"/>
      <c r="R95" s="12"/>
      <c r="S95" s="12"/>
      <c r="T95" s="37"/>
      <c r="U95" s="37"/>
      <c r="V95" s="37"/>
      <c r="W95" s="37"/>
    </row>
    <row r="96" spans="2:23" x14ac:dyDescent="0.25">
      <c r="C96" s="6"/>
      <c r="D96" s="12"/>
      <c r="E96" s="12"/>
      <c r="F96" s="12"/>
      <c r="G96" s="37"/>
      <c r="H96" s="37"/>
      <c r="I96" s="12"/>
      <c r="J96" s="37"/>
      <c r="K96" s="37"/>
      <c r="L96" s="12"/>
      <c r="M96" s="12"/>
      <c r="N96" s="12"/>
      <c r="O96" s="37"/>
      <c r="P96" s="37"/>
      <c r="Q96" s="12"/>
      <c r="R96" s="12"/>
      <c r="S96" s="12"/>
      <c r="T96" s="37"/>
      <c r="U96" s="37"/>
      <c r="V96" s="37"/>
      <c r="W96" s="37"/>
    </row>
    <row r="97" spans="1:24" s="15" customFormat="1" x14ac:dyDescent="0.25">
      <c r="C97" s="14"/>
      <c r="D97" s="34"/>
      <c r="E97" s="34"/>
      <c r="F97" s="34"/>
      <c r="G97" s="38"/>
      <c r="H97" s="38"/>
      <c r="I97" s="34"/>
      <c r="J97" s="38"/>
      <c r="K97" s="38"/>
      <c r="L97" s="34"/>
      <c r="M97" s="34"/>
      <c r="N97" s="34"/>
      <c r="O97" s="38"/>
      <c r="P97" s="38"/>
      <c r="Q97" s="34"/>
      <c r="R97" s="34"/>
      <c r="S97" s="34"/>
      <c r="T97" s="38"/>
      <c r="U97" s="38"/>
      <c r="V97" s="38"/>
      <c r="W97" s="38"/>
    </row>
    <row r="98" spans="1:24" x14ac:dyDescent="0.25">
      <c r="C98" s="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</row>
    <row r="99" spans="1:24" x14ac:dyDescent="0.25">
      <c r="C99" s="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</row>
    <row r="100" spans="1:24" x14ac:dyDescent="0.25">
      <c r="A100" s="2" t="s">
        <v>98</v>
      </c>
      <c r="C100" s="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</row>
    <row r="101" spans="1:24" x14ac:dyDescent="0.25">
      <c r="C101" s="6" t="s">
        <v>81</v>
      </c>
      <c r="D101" s="12">
        <f t="shared" ref="D101:W101" si="0">SUM(D6:D20)</f>
        <v>1772.183</v>
      </c>
      <c r="E101" s="12">
        <f t="shared" si="0"/>
        <v>3337.9870000000001</v>
      </c>
      <c r="F101" s="12">
        <f t="shared" si="0"/>
        <v>3464.183</v>
      </c>
      <c r="G101" s="12">
        <f t="shared" si="0"/>
        <v>3041.183</v>
      </c>
      <c r="H101" s="12">
        <f t="shared" si="0"/>
        <v>3041.183</v>
      </c>
      <c r="I101" s="12">
        <f t="shared" si="0"/>
        <v>3464.183</v>
      </c>
      <c r="J101" s="12">
        <f t="shared" si="0"/>
        <v>3464.183</v>
      </c>
      <c r="K101" s="12">
        <f t="shared" si="0"/>
        <v>3464.183</v>
      </c>
      <c r="L101" s="12">
        <f t="shared" si="0"/>
        <v>2217.4</v>
      </c>
      <c r="M101" s="12">
        <f t="shared" si="0"/>
        <v>2852.4</v>
      </c>
      <c r="N101" s="12">
        <f t="shared" si="0"/>
        <v>2217.4</v>
      </c>
      <c r="O101" s="12">
        <f t="shared" si="0"/>
        <v>2217.4</v>
      </c>
      <c r="P101" s="12">
        <f t="shared" si="0"/>
        <v>3041.183</v>
      </c>
      <c r="Q101" s="12">
        <f t="shared" si="0"/>
        <v>3041.183</v>
      </c>
      <c r="R101" s="12">
        <f t="shared" si="0"/>
        <v>3464.183</v>
      </c>
      <c r="S101" s="12">
        <f t="shared" si="0"/>
        <v>3676.183</v>
      </c>
      <c r="T101" s="12">
        <f t="shared" si="0"/>
        <v>3385.9929999999999</v>
      </c>
      <c r="U101" s="12">
        <f t="shared" si="0"/>
        <v>3581.3969999999999</v>
      </c>
      <c r="V101" s="12">
        <f t="shared" si="0"/>
        <v>1137.183</v>
      </c>
      <c r="W101" s="12">
        <f t="shared" si="0"/>
        <v>1983.183</v>
      </c>
    </row>
    <row r="102" spans="1:24" x14ac:dyDescent="0.25">
      <c r="C102" s="6" t="s">
        <v>82</v>
      </c>
      <c r="D102" s="12">
        <f t="shared" ref="D102:W102" si="1">SUM(D21:D23)</f>
        <v>0</v>
      </c>
      <c r="E102" s="12">
        <f t="shared" si="1"/>
        <v>0</v>
      </c>
      <c r="F102" s="12">
        <f t="shared" si="1"/>
        <v>0</v>
      </c>
      <c r="G102" s="12">
        <f t="shared" si="1"/>
        <v>0</v>
      </c>
      <c r="H102" s="12">
        <f t="shared" si="1"/>
        <v>0</v>
      </c>
      <c r="I102" s="12">
        <f t="shared" si="1"/>
        <v>0</v>
      </c>
      <c r="J102" s="12">
        <f t="shared" si="1"/>
        <v>0</v>
      </c>
      <c r="K102" s="12">
        <f t="shared" si="1"/>
        <v>0</v>
      </c>
      <c r="L102" s="12">
        <f t="shared" si="1"/>
        <v>0</v>
      </c>
      <c r="M102" s="12">
        <f t="shared" si="1"/>
        <v>0</v>
      </c>
      <c r="N102" s="12">
        <f t="shared" si="1"/>
        <v>0</v>
      </c>
      <c r="O102" s="12">
        <f t="shared" si="1"/>
        <v>0</v>
      </c>
      <c r="P102" s="12">
        <f t="shared" si="1"/>
        <v>0</v>
      </c>
      <c r="Q102" s="12">
        <f t="shared" si="1"/>
        <v>0</v>
      </c>
      <c r="R102" s="12">
        <f t="shared" si="1"/>
        <v>0</v>
      </c>
      <c r="S102" s="12">
        <f t="shared" si="1"/>
        <v>0</v>
      </c>
      <c r="T102" s="12">
        <f t="shared" si="1"/>
        <v>0</v>
      </c>
      <c r="U102" s="12">
        <f t="shared" si="1"/>
        <v>0</v>
      </c>
      <c r="V102" s="12">
        <f t="shared" si="1"/>
        <v>0</v>
      </c>
      <c r="W102" s="12">
        <f t="shared" si="1"/>
        <v>0</v>
      </c>
    </row>
    <row r="103" spans="1:24" x14ac:dyDescent="0.25">
      <c r="C103" s="6" t="s">
        <v>13</v>
      </c>
      <c r="D103" s="12">
        <f t="shared" ref="D103:W103" si="2">SUM(D26:D34)</f>
        <v>263</v>
      </c>
      <c r="E103" s="12">
        <f t="shared" si="2"/>
        <v>203</v>
      </c>
      <c r="F103" s="12">
        <f t="shared" si="2"/>
        <v>903</v>
      </c>
      <c r="G103" s="12">
        <f t="shared" si="2"/>
        <v>655</v>
      </c>
      <c r="H103" s="12">
        <f t="shared" si="2"/>
        <v>2161</v>
      </c>
      <c r="I103" s="12">
        <f t="shared" si="2"/>
        <v>206</v>
      </c>
      <c r="J103" s="12">
        <f t="shared" si="2"/>
        <v>0</v>
      </c>
      <c r="K103" s="12">
        <f>SUM(K26:K34)</f>
        <v>456</v>
      </c>
      <c r="L103" s="12">
        <f t="shared" si="2"/>
        <v>763.53700000000003</v>
      </c>
      <c r="M103" s="12">
        <f>SUM(M26:M34)</f>
        <v>0</v>
      </c>
      <c r="N103" s="12">
        <f t="shared" ref="N103" si="3">SUM(N26:N34)</f>
        <v>1039</v>
      </c>
      <c r="O103" s="12">
        <f t="shared" ref="O103" si="4">SUM(O26:O34)</f>
        <v>1226</v>
      </c>
      <c r="P103" s="12">
        <f t="shared" si="2"/>
        <v>175</v>
      </c>
      <c r="Q103" s="12">
        <f t="shared" si="2"/>
        <v>1197</v>
      </c>
      <c r="R103" s="12">
        <f t="shared" si="2"/>
        <v>621.32000000000005</v>
      </c>
      <c r="S103" s="12">
        <f t="shared" si="2"/>
        <v>183</v>
      </c>
      <c r="T103" s="12">
        <f t="shared" si="2"/>
        <v>197.6</v>
      </c>
      <c r="U103" s="12">
        <f t="shared" si="2"/>
        <v>201.304</v>
      </c>
      <c r="V103" s="12">
        <f t="shared" si="2"/>
        <v>1599.6</v>
      </c>
      <c r="W103" s="12">
        <f t="shared" si="2"/>
        <v>1865.886</v>
      </c>
    </row>
    <row r="104" spans="1:24" s="8" customFormat="1" x14ac:dyDescent="0.25">
      <c r="C104" s="6" t="s">
        <v>83</v>
      </c>
      <c r="D104" s="12">
        <f t="shared" ref="D104:W104" si="5">SUM(D35:D51)</f>
        <v>134.38999999999999</v>
      </c>
      <c r="E104" s="12">
        <f t="shared" si="5"/>
        <v>53.38</v>
      </c>
      <c r="F104" s="12">
        <f t="shared" si="5"/>
        <v>40.190000000000005</v>
      </c>
      <c r="G104" s="12">
        <f t="shared" si="5"/>
        <v>40.19</v>
      </c>
      <c r="H104" s="12">
        <f t="shared" si="5"/>
        <v>40.519999999999996</v>
      </c>
      <c r="I104" s="12">
        <f t="shared" si="5"/>
        <v>41.540000000000006</v>
      </c>
      <c r="J104" s="12">
        <f t="shared" si="5"/>
        <v>45.13</v>
      </c>
      <c r="K104" s="12">
        <f>SUM(K35:K51)</f>
        <v>40.190000000000005</v>
      </c>
      <c r="L104" s="12">
        <f t="shared" si="5"/>
        <v>86.690000000000012</v>
      </c>
      <c r="M104" s="12">
        <f>SUM(M35:M51)</f>
        <v>41.730000000000004</v>
      </c>
      <c r="N104" s="12">
        <f t="shared" ref="N104" si="6">SUM(N35:N51)</f>
        <v>43.92</v>
      </c>
      <c r="O104" s="12">
        <f t="shared" ref="O104" si="7">SUM(O35:O51)</f>
        <v>40.450000000000003</v>
      </c>
      <c r="P104" s="12">
        <f t="shared" si="5"/>
        <v>40.19</v>
      </c>
      <c r="Q104" s="12">
        <f t="shared" si="5"/>
        <v>40.190000000000005</v>
      </c>
      <c r="R104" s="12">
        <f t="shared" si="5"/>
        <v>86.17</v>
      </c>
      <c r="S104" s="12">
        <f t="shared" si="5"/>
        <v>41.730000000000004</v>
      </c>
      <c r="T104" s="12">
        <f t="shared" si="5"/>
        <v>80.459999999999994</v>
      </c>
      <c r="U104" s="12">
        <f t="shared" si="5"/>
        <v>43.44</v>
      </c>
      <c r="V104" s="12">
        <f t="shared" si="5"/>
        <v>43.080000000000005</v>
      </c>
      <c r="W104" s="12">
        <f t="shared" si="5"/>
        <v>41.540000000000006</v>
      </c>
      <c r="X104" s="136"/>
    </row>
    <row r="105" spans="1:24" s="8" customFormat="1" x14ac:dyDescent="0.25">
      <c r="C105" s="6" t="s">
        <v>84</v>
      </c>
      <c r="D105" s="12">
        <f t="shared" ref="D105:W105" si="8">SUM(D52:D57)</f>
        <v>2712.49</v>
      </c>
      <c r="E105" s="12">
        <f t="shared" si="8"/>
        <v>2632.85</v>
      </c>
      <c r="F105" s="12">
        <f t="shared" si="8"/>
        <v>2576</v>
      </c>
      <c r="G105" s="12">
        <f t="shared" si="8"/>
        <v>3873.34</v>
      </c>
      <c r="H105" s="12">
        <f t="shared" si="8"/>
        <v>3873.3799999999992</v>
      </c>
      <c r="I105" s="12">
        <f t="shared" si="8"/>
        <v>2577.4</v>
      </c>
      <c r="J105" s="12">
        <f t="shared" si="8"/>
        <v>2581.96</v>
      </c>
      <c r="K105" s="12">
        <f>SUM(K52:K57)</f>
        <v>2577.5300000000002</v>
      </c>
      <c r="L105" s="12">
        <f t="shared" si="8"/>
        <v>2723.51</v>
      </c>
      <c r="M105" s="12">
        <f>SUM(M52:M57)</f>
        <v>2678.46</v>
      </c>
      <c r="N105" s="12">
        <f t="shared" ref="N105" si="9">SUM(N52:N57)</f>
        <v>2690.6599999999994</v>
      </c>
      <c r="O105" s="12">
        <f t="shared" ref="O105" si="10">SUM(O52:O57)</f>
        <v>2688.45</v>
      </c>
      <c r="P105" s="12">
        <f t="shared" si="8"/>
        <v>3873.65</v>
      </c>
      <c r="Q105" s="12">
        <f t="shared" si="8"/>
        <v>3873.42</v>
      </c>
      <c r="R105" s="12">
        <f t="shared" si="8"/>
        <v>2830.5600000000004</v>
      </c>
      <c r="S105" s="12">
        <f t="shared" si="8"/>
        <v>2623.65</v>
      </c>
      <c r="T105" s="12">
        <f t="shared" si="8"/>
        <v>2668.09</v>
      </c>
      <c r="U105" s="12">
        <f t="shared" si="8"/>
        <v>2705.6800000000003</v>
      </c>
      <c r="V105" s="12">
        <f t="shared" si="8"/>
        <v>3033.2900000000004</v>
      </c>
      <c r="W105" s="12">
        <f t="shared" si="8"/>
        <v>3069.5900000000006</v>
      </c>
      <c r="X105" s="136"/>
    </row>
    <row r="106" spans="1:24" x14ac:dyDescent="0.25">
      <c r="C106" s="6" t="s">
        <v>15</v>
      </c>
      <c r="D106" s="12">
        <f t="shared" ref="D106:W106" si="11">SUM(D58:D63)</f>
        <v>1013.0631999999999</v>
      </c>
      <c r="E106" s="12">
        <f t="shared" si="11"/>
        <v>1140.6259</v>
      </c>
      <c r="F106" s="12">
        <f t="shared" si="11"/>
        <v>994.72585000000004</v>
      </c>
      <c r="G106" s="12">
        <f t="shared" si="11"/>
        <v>976.73945000000003</v>
      </c>
      <c r="H106" s="12">
        <f t="shared" si="11"/>
        <v>790.20034999999996</v>
      </c>
      <c r="I106" s="12">
        <f t="shared" si="11"/>
        <v>1145.0639000000001</v>
      </c>
      <c r="J106" s="12">
        <f t="shared" si="11"/>
        <v>1191.6421500000001</v>
      </c>
      <c r="K106" s="12">
        <f>SUM(K58:K63)</f>
        <v>1146.4893999999999</v>
      </c>
      <c r="L106" s="12">
        <f t="shared" si="11"/>
        <v>1058.8797500000001</v>
      </c>
      <c r="M106" s="12">
        <f>SUM(M58:M63)</f>
        <v>982.55149999999992</v>
      </c>
      <c r="N106" s="12">
        <f t="shared" ref="N106" si="12">SUM(N58:N63)</f>
        <v>1026.2828999999999</v>
      </c>
      <c r="O106" s="12">
        <f t="shared" ref="O106" si="13">SUM(O58:O63)</f>
        <v>1028.35735</v>
      </c>
      <c r="P106" s="12">
        <f t="shared" si="11"/>
        <v>1074.6345000000001</v>
      </c>
      <c r="Q106" s="12">
        <f t="shared" si="11"/>
        <v>929.63380000000006</v>
      </c>
      <c r="R106" s="12">
        <f t="shared" si="11"/>
        <v>885.09005000000002</v>
      </c>
      <c r="S106" s="12">
        <f t="shared" si="11"/>
        <v>1103.3566000000001</v>
      </c>
      <c r="T106" s="12">
        <f t="shared" si="11"/>
        <v>1174.1503</v>
      </c>
      <c r="U106" s="12">
        <f t="shared" si="11"/>
        <v>1148.32735</v>
      </c>
      <c r="V106" s="12">
        <f t="shared" si="11"/>
        <v>1019.93435</v>
      </c>
      <c r="W106" s="12">
        <f t="shared" si="11"/>
        <v>1006.0671</v>
      </c>
    </row>
    <row r="107" spans="1:24" x14ac:dyDescent="0.25">
      <c r="C107" s="6" t="s">
        <v>14</v>
      </c>
      <c r="D107" s="12">
        <f t="shared" ref="D107:W107" si="14">SUM(D24:D25)+D64</f>
        <v>0</v>
      </c>
      <c r="E107" s="12">
        <f t="shared" si="14"/>
        <v>0</v>
      </c>
      <c r="F107" s="12">
        <f t="shared" si="14"/>
        <v>0</v>
      </c>
      <c r="G107" s="12">
        <f t="shared" si="14"/>
        <v>0</v>
      </c>
      <c r="H107" s="12">
        <f t="shared" si="14"/>
        <v>0</v>
      </c>
      <c r="I107" s="12">
        <f t="shared" si="14"/>
        <v>0</v>
      </c>
      <c r="J107" s="12">
        <f t="shared" si="14"/>
        <v>0</v>
      </c>
      <c r="K107" s="12">
        <f>SUM(K24:K25)+K64</f>
        <v>0</v>
      </c>
      <c r="L107" s="12">
        <f t="shared" si="14"/>
        <v>0</v>
      </c>
      <c r="M107" s="12">
        <f>SUM(M24:M25)+M64</f>
        <v>0</v>
      </c>
      <c r="N107" s="12">
        <f t="shared" ref="N107" si="15">SUM(N24:N25)+N64</f>
        <v>0</v>
      </c>
      <c r="O107" s="12">
        <f t="shared" ref="O107" si="16">SUM(O24:O25)+O64</f>
        <v>0</v>
      </c>
      <c r="P107" s="12">
        <f t="shared" si="14"/>
        <v>0</v>
      </c>
      <c r="Q107" s="12">
        <f t="shared" si="14"/>
        <v>0</v>
      </c>
      <c r="R107" s="12">
        <f t="shared" si="14"/>
        <v>0</v>
      </c>
      <c r="S107" s="12">
        <f t="shared" si="14"/>
        <v>0</v>
      </c>
      <c r="T107" s="12">
        <f t="shared" si="14"/>
        <v>0</v>
      </c>
      <c r="U107" s="12">
        <f t="shared" si="14"/>
        <v>0</v>
      </c>
      <c r="V107" s="12">
        <f t="shared" si="14"/>
        <v>2592</v>
      </c>
      <c r="W107" s="12">
        <f t="shared" si="14"/>
        <v>2592</v>
      </c>
    </row>
    <row r="108" spans="1:24" x14ac:dyDescent="0.25">
      <c r="C108" s="6" t="s">
        <v>99</v>
      </c>
      <c r="D108" s="12">
        <f t="shared" ref="D108:W108" si="17">SUM(D71:D72,D78:D79,D82,D84:D86,D88:D93)</f>
        <v>-502</v>
      </c>
      <c r="E108" s="12">
        <f t="shared" si="17"/>
        <v>-2427</v>
      </c>
      <c r="F108" s="12">
        <f t="shared" si="17"/>
        <v>-2427</v>
      </c>
      <c r="G108" s="12">
        <f t="shared" si="17"/>
        <v>-2427</v>
      </c>
      <c r="H108" s="12">
        <f t="shared" si="17"/>
        <v>-2427</v>
      </c>
      <c r="I108" s="12">
        <f t="shared" si="17"/>
        <v>-2427</v>
      </c>
      <c r="J108" s="12">
        <f t="shared" si="17"/>
        <v>-2427</v>
      </c>
      <c r="K108" s="12">
        <f>SUM(K71:K72,K78:K79,K82,K84:K86,K88:K93)</f>
        <v>-2427</v>
      </c>
      <c r="L108" s="12">
        <f t="shared" si="17"/>
        <v>-1608</v>
      </c>
      <c r="M108" s="12">
        <f>SUM(M71:M72,M78:M79,M82,M84:M86,M88:M93)</f>
        <v>-1608</v>
      </c>
      <c r="N108" s="12">
        <f t="shared" ref="N108" si="18">SUM(N71:N72,N78:N79,N82,N84:N86,N88:N93)</f>
        <v>-1608</v>
      </c>
      <c r="O108" s="12">
        <f t="shared" ref="O108" si="19">SUM(O71:O72,O78:O79,O82,O84:O86,O88:O93)</f>
        <v>-1608</v>
      </c>
      <c r="P108" s="12">
        <f t="shared" si="17"/>
        <v>-2427</v>
      </c>
      <c r="Q108" s="12">
        <f t="shared" si="17"/>
        <v>-2427</v>
      </c>
      <c r="R108" s="12">
        <f t="shared" si="17"/>
        <v>-2427</v>
      </c>
      <c r="S108" s="12">
        <f t="shared" si="17"/>
        <v>-2427</v>
      </c>
      <c r="T108" s="12">
        <f t="shared" si="17"/>
        <v>-2427</v>
      </c>
      <c r="U108" s="12">
        <f t="shared" si="17"/>
        <v>-2427</v>
      </c>
      <c r="V108" s="12">
        <f t="shared" si="17"/>
        <v>-2427</v>
      </c>
      <c r="W108" s="12">
        <f t="shared" si="17"/>
        <v>-3316.1</v>
      </c>
    </row>
    <row r="109" spans="1:24" x14ac:dyDescent="0.25">
      <c r="C109" s="6" t="s">
        <v>16</v>
      </c>
      <c r="D109" s="12">
        <f t="shared" ref="D109:W109" si="20">SUM(D67:D70,D73:D77,D80:D81,)</f>
        <v>-1551.74</v>
      </c>
      <c r="E109" s="12">
        <f t="shared" si="20"/>
        <v>-1447.74</v>
      </c>
      <c r="F109" s="12">
        <f t="shared" si="20"/>
        <v>-1447.74</v>
      </c>
      <c r="G109" s="12">
        <f t="shared" si="20"/>
        <v>-1447.74</v>
      </c>
      <c r="H109" s="12">
        <f t="shared" si="20"/>
        <v>-1447.74</v>
      </c>
      <c r="I109" s="12">
        <f t="shared" si="20"/>
        <v>-1447.74</v>
      </c>
      <c r="J109" s="12">
        <f t="shared" si="20"/>
        <v>-1447.74</v>
      </c>
      <c r="K109" s="12">
        <f>SUM(K67:K70,K73:K77,K80:K81,)</f>
        <v>-1447.74</v>
      </c>
      <c r="L109" s="12">
        <f t="shared" si="20"/>
        <v>-1553.74</v>
      </c>
      <c r="M109" s="12">
        <f>SUM(M67:M70,M73:M77,M80:M81,)</f>
        <v>-1553.74</v>
      </c>
      <c r="N109" s="12">
        <f t="shared" ref="N109" si="21">SUM(N67:N70,N73:N77,N80:N81,)</f>
        <v>-1553.74</v>
      </c>
      <c r="O109" s="12">
        <f t="shared" ref="O109" si="22">SUM(O67:O70,O73:O77,O80:O81,)</f>
        <v>-1553.74</v>
      </c>
      <c r="P109" s="12">
        <f t="shared" si="20"/>
        <v>-1447.74</v>
      </c>
      <c r="Q109" s="12">
        <f t="shared" si="20"/>
        <v>-1447.74</v>
      </c>
      <c r="R109" s="12">
        <f t="shared" si="20"/>
        <v>-1447.74</v>
      </c>
      <c r="S109" s="12">
        <f t="shared" si="20"/>
        <v>-1447.74</v>
      </c>
      <c r="T109" s="12">
        <f t="shared" si="20"/>
        <v>-1447.74</v>
      </c>
      <c r="U109" s="12">
        <f t="shared" si="20"/>
        <v>-1447.74</v>
      </c>
      <c r="V109" s="12">
        <f t="shared" si="20"/>
        <v>-1447.74</v>
      </c>
      <c r="W109" s="12">
        <f t="shared" si="20"/>
        <v>-1447.74</v>
      </c>
    </row>
    <row r="110" spans="1:24" x14ac:dyDescent="0.25">
      <c r="C110" s="6" t="s">
        <v>17</v>
      </c>
      <c r="D110" s="12">
        <f t="shared" ref="D110:W110" si="23">D83+D87</f>
        <v>0</v>
      </c>
      <c r="E110" s="12">
        <f t="shared" si="23"/>
        <v>387</v>
      </c>
      <c r="F110" s="12">
        <f t="shared" si="23"/>
        <v>387</v>
      </c>
      <c r="G110" s="12">
        <f t="shared" si="23"/>
        <v>387</v>
      </c>
      <c r="H110" s="12">
        <f t="shared" si="23"/>
        <v>387</v>
      </c>
      <c r="I110" s="12">
        <f t="shared" si="23"/>
        <v>387</v>
      </c>
      <c r="J110" s="12">
        <f t="shared" si="23"/>
        <v>387</v>
      </c>
      <c r="K110" s="12">
        <f>K83+K87</f>
        <v>387</v>
      </c>
      <c r="L110" s="12">
        <f t="shared" si="23"/>
        <v>387</v>
      </c>
      <c r="M110" s="12">
        <f>M83+M87</f>
        <v>387</v>
      </c>
      <c r="N110" s="12">
        <f t="shared" ref="N110" si="24">N83+N87</f>
        <v>387</v>
      </c>
      <c r="O110" s="12">
        <f t="shared" ref="O110" si="25">O83+O87</f>
        <v>387</v>
      </c>
      <c r="P110" s="12">
        <f t="shared" si="23"/>
        <v>387</v>
      </c>
      <c r="Q110" s="12">
        <f t="shared" si="23"/>
        <v>387</v>
      </c>
      <c r="R110" s="12">
        <f t="shared" si="23"/>
        <v>387</v>
      </c>
      <c r="S110" s="12">
        <f t="shared" si="23"/>
        <v>387</v>
      </c>
      <c r="T110" s="12">
        <f t="shared" si="23"/>
        <v>387</v>
      </c>
      <c r="U110" s="12">
        <f t="shared" si="23"/>
        <v>387</v>
      </c>
      <c r="V110" s="12">
        <f t="shared" si="23"/>
        <v>387</v>
      </c>
      <c r="W110" s="12">
        <f t="shared" si="23"/>
        <v>387</v>
      </c>
    </row>
    <row r="111" spans="1:24" x14ac:dyDescent="0.25">
      <c r="C111" s="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</row>
    <row r="112" spans="1:24" x14ac:dyDescent="0.25">
      <c r="C112" s="15" t="s">
        <v>50</v>
      </c>
      <c r="D112" s="34">
        <f t="shared" ref="D112:W112" si="26">SUM(D6:D93)-SUM(D101:D110)</f>
        <v>0</v>
      </c>
      <c r="E112" s="34">
        <f t="shared" si="26"/>
        <v>0</v>
      </c>
      <c r="F112" s="34">
        <f t="shared" si="26"/>
        <v>0</v>
      </c>
      <c r="G112" s="34">
        <f t="shared" si="26"/>
        <v>0</v>
      </c>
      <c r="H112" s="34">
        <f t="shared" si="26"/>
        <v>0</v>
      </c>
      <c r="I112" s="34">
        <f t="shared" si="26"/>
        <v>0</v>
      </c>
      <c r="J112" s="34">
        <f t="shared" si="26"/>
        <v>0</v>
      </c>
      <c r="K112" s="34">
        <f t="shared" si="26"/>
        <v>0</v>
      </c>
      <c r="L112" s="34">
        <f t="shared" si="26"/>
        <v>0</v>
      </c>
      <c r="M112" s="34">
        <f t="shared" si="26"/>
        <v>0</v>
      </c>
      <c r="N112" s="34">
        <f t="shared" si="26"/>
        <v>0</v>
      </c>
      <c r="O112" s="34">
        <f t="shared" si="26"/>
        <v>0</v>
      </c>
      <c r="P112" s="34">
        <f t="shared" si="26"/>
        <v>0</v>
      </c>
      <c r="Q112" s="34">
        <f t="shared" si="26"/>
        <v>0</v>
      </c>
      <c r="R112" s="34">
        <f t="shared" si="26"/>
        <v>0</v>
      </c>
      <c r="S112" s="34">
        <f t="shared" si="26"/>
        <v>0</v>
      </c>
      <c r="T112" s="34">
        <f t="shared" si="26"/>
        <v>0</v>
      </c>
      <c r="U112" s="34">
        <f t="shared" si="26"/>
        <v>0</v>
      </c>
      <c r="V112" s="34">
        <f t="shared" si="26"/>
        <v>0</v>
      </c>
      <c r="W112" s="34">
        <f t="shared" si="26"/>
        <v>0</v>
      </c>
    </row>
    <row r="113" spans="1:23" x14ac:dyDescent="0.25"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</row>
    <row r="115" spans="1:23" x14ac:dyDescent="0.25">
      <c r="A115" t="s">
        <v>118</v>
      </c>
      <c r="K115" s="13"/>
      <c r="N115" s="13"/>
      <c r="O115" s="13"/>
    </row>
    <row r="116" spans="1:23" x14ac:dyDescent="0.25">
      <c r="C116" t="s">
        <v>119</v>
      </c>
      <c r="D116" s="87">
        <f t="shared" ref="D116:W116" si="27">(D101+D102)/1000</f>
        <v>1.7721830000000001</v>
      </c>
      <c r="E116" s="87">
        <f t="shared" si="27"/>
        <v>3.337987</v>
      </c>
      <c r="F116" s="87">
        <f t="shared" si="27"/>
        <v>3.4641829999999998</v>
      </c>
      <c r="G116" s="87">
        <f t="shared" si="27"/>
        <v>3.0411830000000002</v>
      </c>
      <c r="H116" s="87">
        <f t="shared" si="27"/>
        <v>3.0411830000000002</v>
      </c>
      <c r="I116" s="87">
        <f t="shared" si="27"/>
        <v>3.4641829999999998</v>
      </c>
      <c r="J116" s="87">
        <f t="shared" si="27"/>
        <v>3.4641829999999998</v>
      </c>
      <c r="K116" s="87">
        <f>(K101+K102)/1000</f>
        <v>3.4641829999999998</v>
      </c>
      <c r="L116" s="87">
        <f t="shared" si="27"/>
        <v>2.2174</v>
      </c>
      <c r="M116" s="87">
        <f>(M101+M102)/1000</f>
        <v>2.8524000000000003</v>
      </c>
      <c r="N116" s="87">
        <f t="shared" ref="N116" si="28">(N101+N102)/1000</f>
        <v>2.2174</v>
      </c>
      <c r="O116" s="87">
        <f t="shared" ref="O116" si="29">(O101+O102)/1000</f>
        <v>2.2174</v>
      </c>
      <c r="P116" s="87">
        <f t="shared" si="27"/>
        <v>3.0411830000000002</v>
      </c>
      <c r="Q116" s="87">
        <f t="shared" si="27"/>
        <v>3.0411830000000002</v>
      </c>
      <c r="R116" s="87">
        <f t="shared" si="27"/>
        <v>3.4641829999999998</v>
      </c>
      <c r="S116" s="87">
        <f t="shared" si="27"/>
        <v>3.676183</v>
      </c>
      <c r="T116" s="87">
        <f t="shared" si="27"/>
        <v>3.385993</v>
      </c>
      <c r="U116" s="87">
        <f t="shared" si="27"/>
        <v>3.5813969999999999</v>
      </c>
      <c r="V116" s="87">
        <f t="shared" si="27"/>
        <v>1.1371830000000001</v>
      </c>
      <c r="W116" s="87">
        <f t="shared" si="27"/>
        <v>1.9831829999999999</v>
      </c>
    </row>
    <row r="117" spans="1:23" x14ac:dyDescent="0.25">
      <c r="C117" t="s">
        <v>13</v>
      </c>
      <c r="D117" s="87">
        <f t="shared" ref="D117:W117" si="30">D103/1000</f>
        <v>0.26300000000000001</v>
      </c>
      <c r="E117" s="87">
        <f t="shared" si="30"/>
        <v>0.20300000000000001</v>
      </c>
      <c r="F117" s="87">
        <f t="shared" si="30"/>
        <v>0.90300000000000002</v>
      </c>
      <c r="G117" s="87">
        <f t="shared" si="30"/>
        <v>0.65500000000000003</v>
      </c>
      <c r="H117" s="87">
        <f t="shared" si="30"/>
        <v>2.161</v>
      </c>
      <c r="I117" s="87">
        <f t="shared" si="30"/>
        <v>0.20599999999999999</v>
      </c>
      <c r="J117" s="87">
        <f t="shared" si="30"/>
        <v>0</v>
      </c>
      <c r="K117" s="87">
        <f>K103/1000</f>
        <v>0.45600000000000002</v>
      </c>
      <c r="L117" s="87">
        <f t="shared" si="30"/>
        <v>0.76353700000000002</v>
      </c>
      <c r="M117" s="87">
        <f>M103/1000</f>
        <v>0</v>
      </c>
      <c r="N117" s="87">
        <f t="shared" ref="N117" si="31">N103/1000</f>
        <v>1.0389999999999999</v>
      </c>
      <c r="O117" s="87">
        <f t="shared" ref="O117" si="32">O103/1000</f>
        <v>1.226</v>
      </c>
      <c r="P117" s="87">
        <f t="shared" si="30"/>
        <v>0.17499999999999999</v>
      </c>
      <c r="Q117" s="87">
        <f t="shared" si="30"/>
        <v>1.1970000000000001</v>
      </c>
      <c r="R117" s="87">
        <f t="shared" si="30"/>
        <v>0.62132000000000009</v>
      </c>
      <c r="S117" s="87">
        <f t="shared" si="30"/>
        <v>0.183</v>
      </c>
      <c r="T117" s="87">
        <f t="shared" si="30"/>
        <v>0.1976</v>
      </c>
      <c r="U117" s="87">
        <f t="shared" si="30"/>
        <v>0.20130400000000001</v>
      </c>
      <c r="V117" s="87">
        <f t="shared" si="30"/>
        <v>1.5995999999999999</v>
      </c>
      <c r="W117" s="87">
        <f t="shared" si="30"/>
        <v>1.8658859999999999</v>
      </c>
    </row>
    <row r="118" spans="1:23" x14ac:dyDescent="0.25">
      <c r="C118" t="s">
        <v>120</v>
      </c>
      <c r="D118" s="87">
        <f t="shared" ref="D118:W118" si="33">(D104+D105)/1000</f>
        <v>2.8468799999999996</v>
      </c>
      <c r="E118" s="87">
        <f t="shared" si="33"/>
        <v>2.6862300000000001</v>
      </c>
      <c r="F118" s="87">
        <f t="shared" si="33"/>
        <v>2.61619</v>
      </c>
      <c r="G118" s="87">
        <f t="shared" si="33"/>
        <v>3.9135300000000002</v>
      </c>
      <c r="H118" s="87">
        <f t="shared" si="33"/>
        <v>3.913899999999999</v>
      </c>
      <c r="I118" s="87">
        <f t="shared" si="33"/>
        <v>2.6189400000000003</v>
      </c>
      <c r="J118" s="87">
        <f t="shared" si="33"/>
        <v>2.6270899999999999</v>
      </c>
      <c r="K118" s="87">
        <f>(K104+K105)/1000</f>
        <v>2.6177200000000003</v>
      </c>
      <c r="L118" s="87">
        <f t="shared" si="33"/>
        <v>2.8102000000000005</v>
      </c>
      <c r="M118" s="87">
        <f>(M104+M105)/1000</f>
        <v>2.7201900000000001</v>
      </c>
      <c r="N118" s="87">
        <f t="shared" ref="N118" si="34">(N104+N105)/1000</f>
        <v>2.7345799999999993</v>
      </c>
      <c r="O118" s="87">
        <f t="shared" ref="O118" si="35">(O104+O105)/1000</f>
        <v>2.7288999999999994</v>
      </c>
      <c r="P118" s="87">
        <f t="shared" si="33"/>
        <v>3.91384</v>
      </c>
      <c r="Q118" s="87">
        <f t="shared" si="33"/>
        <v>3.9136100000000003</v>
      </c>
      <c r="R118" s="87">
        <f t="shared" si="33"/>
        <v>2.9167300000000003</v>
      </c>
      <c r="S118" s="87">
        <f t="shared" si="33"/>
        <v>2.6653800000000003</v>
      </c>
      <c r="T118" s="87">
        <f t="shared" si="33"/>
        <v>2.7485500000000003</v>
      </c>
      <c r="U118" s="87">
        <f t="shared" si="33"/>
        <v>2.7491200000000005</v>
      </c>
      <c r="V118" s="87">
        <f t="shared" si="33"/>
        <v>3.0763700000000003</v>
      </c>
      <c r="W118" s="87">
        <f t="shared" si="33"/>
        <v>3.1111300000000006</v>
      </c>
    </row>
    <row r="119" spans="1:23" x14ac:dyDescent="0.25">
      <c r="C119" t="s">
        <v>121</v>
      </c>
      <c r="D119" s="87">
        <f t="shared" ref="D119:W119" si="36">D106/1000</f>
        <v>1.0130631999999999</v>
      </c>
      <c r="E119" s="87">
        <f t="shared" si="36"/>
        <v>1.1406259000000001</v>
      </c>
      <c r="F119" s="87">
        <f t="shared" si="36"/>
        <v>0.99472585000000002</v>
      </c>
      <c r="G119" s="87">
        <f t="shared" si="36"/>
        <v>0.97673945000000006</v>
      </c>
      <c r="H119" s="87">
        <f t="shared" si="36"/>
        <v>0.79020035</v>
      </c>
      <c r="I119" s="87">
        <f t="shared" si="36"/>
        <v>1.1450639</v>
      </c>
      <c r="J119" s="87">
        <f t="shared" si="36"/>
        <v>1.1916421500000001</v>
      </c>
      <c r="K119" s="87">
        <f>K106/1000</f>
        <v>1.1464893999999999</v>
      </c>
      <c r="L119" s="87">
        <f t="shared" si="36"/>
        <v>1.05887975</v>
      </c>
      <c r="M119" s="87">
        <f>M106/1000</f>
        <v>0.98255149999999991</v>
      </c>
      <c r="N119" s="87">
        <f t="shared" ref="N119" si="37">N106/1000</f>
        <v>1.0262829</v>
      </c>
      <c r="O119" s="87">
        <f t="shared" ref="O119" si="38">O106/1000</f>
        <v>1.0283573500000001</v>
      </c>
      <c r="P119" s="87">
        <f t="shared" si="36"/>
        <v>1.0746345000000002</v>
      </c>
      <c r="Q119" s="87">
        <f t="shared" si="36"/>
        <v>0.92963380000000007</v>
      </c>
      <c r="R119" s="87">
        <f t="shared" si="36"/>
        <v>0.88509005000000007</v>
      </c>
      <c r="S119" s="87">
        <f t="shared" si="36"/>
        <v>1.1033566000000001</v>
      </c>
      <c r="T119" s="87">
        <f t="shared" si="36"/>
        <v>1.1741503</v>
      </c>
      <c r="U119" s="87">
        <f t="shared" si="36"/>
        <v>1.14832735</v>
      </c>
      <c r="V119" s="87">
        <f t="shared" si="36"/>
        <v>1.01993435</v>
      </c>
      <c r="W119" s="87">
        <f t="shared" si="36"/>
        <v>1.0060670999999999</v>
      </c>
    </row>
    <row r="120" spans="1:23" x14ac:dyDescent="0.25">
      <c r="C120" t="s">
        <v>218</v>
      </c>
      <c r="D120" s="87">
        <f t="shared" ref="D120:W120" si="39">D107/1000</f>
        <v>0</v>
      </c>
      <c r="E120" s="87">
        <f t="shared" si="39"/>
        <v>0</v>
      </c>
      <c r="F120" s="87">
        <f t="shared" si="39"/>
        <v>0</v>
      </c>
      <c r="G120" s="87">
        <f t="shared" si="39"/>
        <v>0</v>
      </c>
      <c r="H120" s="87">
        <f t="shared" si="39"/>
        <v>0</v>
      </c>
      <c r="I120" s="87">
        <f t="shared" si="39"/>
        <v>0</v>
      </c>
      <c r="J120" s="87">
        <f t="shared" si="39"/>
        <v>0</v>
      </c>
      <c r="K120" s="87">
        <f>K107/1000</f>
        <v>0</v>
      </c>
      <c r="L120" s="87">
        <f t="shared" si="39"/>
        <v>0</v>
      </c>
      <c r="M120" s="87">
        <f>M107/1000</f>
        <v>0</v>
      </c>
      <c r="N120" s="87">
        <f t="shared" ref="N120" si="40">N107/1000</f>
        <v>0</v>
      </c>
      <c r="O120" s="87">
        <f t="shared" ref="O120" si="41">O107/1000</f>
        <v>0</v>
      </c>
      <c r="P120" s="87">
        <f t="shared" si="39"/>
        <v>0</v>
      </c>
      <c r="Q120" s="87">
        <f t="shared" si="39"/>
        <v>0</v>
      </c>
      <c r="R120" s="87">
        <f t="shared" si="39"/>
        <v>0</v>
      </c>
      <c r="S120" s="87">
        <f t="shared" si="39"/>
        <v>0</v>
      </c>
      <c r="T120" s="87">
        <f t="shared" si="39"/>
        <v>0</v>
      </c>
      <c r="U120" s="87">
        <f t="shared" si="39"/>
        <v>0</v>
      </c>
      <c r="V120" s="87">
        <f t="shared" si="39"/>
        <v>2.5920000000000001</v>
      </c>
      <c r="W120" s="87">
        <f t="shared" si="39"/>
        <v>2.5920000000000001</v>
      </c>
    </row>
    <row r="121" spans="1:23" x14ac:dyDescent="0.25">
      <c r="C121" t="s">
        <v>122</v>
      </c>
      <c r="D121" s="87">
        <f t="shared" ref="D121:W121" si="42">D108/1000</f>
        <v>-0.502</v>
      </c>
      <c r="E121" s="87">
        <f t="shared" si="42"/>
        <v>-2.427</v>
      </c>
      <c r="F121" s="87">
        <f t="shared" si="42"/>
        <v>-2.427</v>
      </c>
      <c r="G121" s="87">
        <f t="shared" si="42"/>
        <v>-2.427</v>
      </c>
      <c r="H121" s="87">
        <f t="shared" si="42"/>
        <v>-2.427</v>
      </c>
      <c r="I121" s="87">
        <f t="shared" si="42"/>
        <v>-2.427</v>
      </c>
      <c r="J121" s="87">
        <f t="shared" si="42"/>
        <v>-2.427</v>
      </c>
      <c r="K121" s="87">
        <f>K108/1000</f>
        <v>-2.427</v>
      </c>
      <c r="L121" s="87">
        <f t="shared" si="42"/>
        <v>-1.6080000000000001</v>
      </c>
      <c r="M121" s="87">
        <f>M108/1000</f>
        <v>-1.6080000000000001</v>
      </c>
      <c r="N121" s="87">
        <f t="shared" ref="N121" si="43">N108/1000</f>
        <v>-1.6080000000000001</v>
      </c>
      <c r="O121" s="87">
        <f t="shared" ref="O121" si="44">O108/1000</f>
        <v>-1.6080000000000001</v>
      </c>
      <c r="P121" s="87">
        <f t="shared" si="42"/>
        <v>-2.427</v>
      </c>
      <c r="Q121" s="87">
        <f t="shared" si="42"/>
        <v>-2.427</v>
      </c>
      <c r="R121" s="87">
        <f t="shared" si="42"/>
        <v>-2.427</v>
      </c>
      <c r="S121" s="87">
        <f t="shared" si="42"/>
        <v>-2.427</v>
      </c>
      <c r="T121" s="87">
        <f t="shared" si="42"/>
        <v>-2.427</v>
      </c>
      <c r="U121" s="87">
        <f t="shared" si="42"/>
        <v>-2.427</v>
      </c>
      <c r="V121" s="87">
        <f t="shared" si="42"/>
        <v>-2.427</v>
      </c>
      <c r="W121" s="87">
        <f t="shared" si="42"/>
        <v>-3.3161</v>
      </c>
    </row>
    <row r="122" spans="1:23" x14ac:dyDescent="0.25">
      <c r="C122" t="s">
        <v>16</v>
      </c>
      <c r="D122" s="87">
        <f t="shared" ref="D122:W122" si="45">D109/1000</f>
        <v>-1.5517400000000001</v>
      </c>
      <c r="E122" s="87">
        <f t="shared" si="45"/>
        <v>-1.44774</v>
      </c>
      <c r="F122" s="87">
        <f t="shared" si="45"/>
        <v>-1.44774</v>
      </c>
      <c r="G122" s="87">
        <f t="shared" si="45"/>
        <v>-1.44774</v>
      </c>
      <c r="H122" s="87">
        <f t="shared" si="45"/>
        <v>-1.44774</v>
      </c>
      <c r="I122" s="87">
        <f t="shared" si="45"/>
        <v>-1.44774</v>
      </c>
      <c r="J122" s="87">
        <f t="shared" si="45"/>
        <v>-1.44774</v>
      </c>
      <c r="K122" s="87">
        <f>K109/1000</f>
        <v>-1.44774</v>
      </c>
      <c r="L122" s="87">
        <f t="shared" si="45"/>
        <v>-1.5537399999999999</v>
      </c>
      <c r="M122" s="87">
        <f>M109/1000</f>
        <v>-1.5537399999999999</v>
      </c>
      <c r="N122" s="87">
        <f t="shared" ref="N122" si="46">N109/1000</f>
        <v>-1.5537399999999999</v>
      </c>
      <c r="O122" s="87">
        <f t="shared" ref="O122" si="47">O109/1000</f>
        <v>-1.5537399999999999</v>
      </c>
      <c r="P122" s="87">
        <f t="shared" si="45"/>
        <v>-1.44774</v>
      </c>
      <c r="Q122" s="87">
        <f t="shared" si="45"/>
        <v>-1.44774</v>
      </c>
      <c r="R122" s="87">
        <f t="shared" si="45"/>
        <v>-1.44774</v>
      </c>
      <c r="S122" s="87">
        <f t="shared" si="45"/>
        <v>-1.44774</v>
      </c>
      <c r="T122" s="87">
        <f t="shared" si="45"/>
        <v>-1.44774</v>
      </c>
      <c r="U122" s="87">
        <f t="shared" si="45"/>
        <v>-1.44774</v>
      </c>
      <c r="V122" s="87">
        <f t="shared" si="45"/>
        <v>-1.44774</v>
      </c>
      <c r="W122" s="87">
        <f t="shared" si="45"/>
        <v>-1.44774</v>
      </c>
    </row>
    <row r="123" spans="1:23" x14ac:dyDescent="0.25">
      <c r="C123" t="s">
        <v>17</v>
      </c>
      <c r="D123" s="87">
        <f t="shared" ref="D123:W123" si="48">D110/1000</f>
        <v>0</v>
      </c>
      <c r="E123" s="87">
        <f t="shared" si="48"/>
        <v>0.38700000000000001</v>
      </c>
      <c r="F123" s="87">
        <f t="shared" si="48"/>
        <v>0.38700000000000001</v>
      </c>
      <c r="G123" s="87">
        <f t="shared" si="48"/>
        <v>0.38700000000000001</v>
      </c>
      <c r="H123" s="87">
        <f t="shared" si="48"/>
        <v>0.38700000000000001</v>
      </c>
      <c r="I123" s="87">
        <f t="shared" si="48"/>
        <v>0.38700000000000001</v>
      </c>
      <c r="J123" s="87">
        <f t="shared" si="48"/>
        <v>0.38700000000000001</v>
      </c>
      <c r="K123" s="87">
        <f>K110/1000</f>
        <v>0.38700000000000001</v>
      </c>
      <c r="L123" s="87">
        <f t="shared" si="48"/>
        <v>0.38700000000000001</v>
      </c>
      <c r="M123" s="87">
        <f>M110/1000</f>
        <v>0.38700000000000001</v>
      </c>
      <c r="N123" s="87">
        <f t="shared" ref="N123" si="49">N110/1000</f>
        <v>0.38700000000000001</v>
      </c>
      <c r="O123" s="87">
        <f t="shared" ref="O123" si="50">O110/1000</f>
        <v>0.38700000000000001</v>
      </c>
      <c r="P123" s="87">
        <f t="shared" si="48"/>
        <v>0.38700000000000001</v>
      </c>
      <c r="Q123" s="87">
        <f t="shared" si="48"/>
        <v>0.38700000000000001</v>
      </c>
      <c r="R123" s="87">
        <f t="shared" si="48"/>
        <v>0.38700000000000001</v>
      </c>
      <c r="S123" s="87">
        <f t="shared" si="48"/>
        <v>0.38700000000000001</v>
      </c>
      <c r="T123" s="87">
        <f t="shared" si="48"/>
        <v>0.38700000000000001</v>
      </c>
      <c r="U123" s="87">
        <f t="shared" si="48"/>
        <v>0.38700000000000001</v>
      </c>
      <c r="V123" s="87">
        <f t="shared" si="48"/>
        <v>0.38700000000000001</v>
      </c>
      <c r="W123" s="87">
        <f t="shared" si="48"/>
        <v>0.38700000000000001</v>
      </c>
    </row>
    <row r="124" spans="1:23" x14ac:dyDescent="0.25">
      <c r="K124" s="13"/>
      <c r="N124" s="13"/>
      <c r="O124" s="13"/>
    </row>
    <row r="125" spans="1:23" x14ac:dyDescent="0.25">
      <c r="K125" s="13"/>
      <c r="N125" s="13"/>
      <c r="O125" s="13"/>
    </row>
    <row r="126" spans="1:23" x14ac:dyDescent="0.25">
      <c r="K126" s="13"/>
      <c r="N126" s="13"/>
      <c r="O126" s="13"/>
    </row>
    <row r="127" spans="1:23" x14ac:dyDescent="0.25">
      <c r="K127" s="13"/>
      <c r="N127" s="13"/>
      <c r="O127" s="13"/>
    </row>
    <row r="128" spans="1:23" x14ac:dyDescent="0.25">
      <c r="K128" s="13"/>
      <c r="N128" s="13"/>
      <c r="O128" s="13"/>
    </row>
    <row r="129" spans="4:15" x14ac:dyDescent="0.25">
      <c r="D129" s="11" t="s">
        <v>225</v>
      </c>
      <c r="K129" s="13"/>
      <c r="N129" s="13"/>
      <c r="O129" s="13"/>
    </row>
    <row r="149" spans="3:23" s="140" customFormat="1" x14ac:dyDescent="0.25"/>
    <row r="150" spans="3:23" s="140" customFormat="1" x14ac:dyDescent="0.25"/>
    <row r="151" spans="3:23" s="140" customFormat="1" x14ac:dyDescent="0.25"/>
    <row r="152" spans="3:23" s="140" customFormat="1" x14ac:dyDescent="0.25"/>
    <row r="153" spans="3:23" x14ac:dyDescent="0.25">
      <c r="C153" s="137"/>
      <c r="D153" s="138"/>
      <c r="E153" s="139"/>
      <c r="F153" s="139"/>
      <c r="G153" s="139"/>
      <c r="H153" s="139"/>
      <c r="I153" s="139"/>
      <c r="J153" s="139"/>
      <c r="K153" s="140"/>
      <c r="L153" s="139"/>
      <c r="M153" s="139"/>
      <c r="N153" s="140"/>
      <c r="O153" s="140"/>
      <c r="P153" s="139"/>
      <c r="Q153" s="139"/>
      <c r="R153" s="139"/>
      <c r="S153" s="139"/>
      <c r="T153" s="139"/>
      <c r="U153" s="139"/>
      <c r="V153" s="139"/>
      <c r="W153" s="139"/>
    </row>
    <row r="154" spans="3:23" x14ac:dyDescent="0.25">
      <c r="C154" s="137"/>
      <c r="D154" s="139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8"/>
      <c r="T154" s="138"/>
      <c r="U154" s="138"/>
      <c r="V154" s="138"/>
      <c r="W154" s="138"/>
    </row>
    <row r="155" spans="3:23" x14ac:dyDescent="0.25">
      <c r="C155" s="137"/>
      <c r="D155" s="139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</row>
    <row r="156" spans="3:23" x14ac:dyDescent="0.25">
      <c r="C156" s="137"/>
      <c r="D156" s="138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  <c r="U156" s="138"/>
      <c r="V156" s="138"/>
      <c r="W156" s="138"/>
    </row>
    <row r="157" spans="3:23" x14ac:dyDescent="0.25">
      <c r="C157" s="109"/>
    </row>
    <row r="158" spans="3:23" x14ac:dyDescent="0.25">
      <c r="C158" s="109"/>
    </row>
    <row r="159" spans="3:23" x14ac:dyDescent="0.25">
      <c r="C159" s="109"/>
    </row>
    <row r="160" spans="3:23" x14ac:dyDescent="0.25">
      <c r="C160" s="109"/>
    </row>
    <row r="161" spans="3:3" x14ac:dyDescent="0.25">
      <c r="C161" s="109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F160"/>
  <sheetViews>
    <sheetView zoomScale="80" zoomScaleNormal="80" workbookViewId="0">
      <pane xSplit="3" ySplit="4" topLeftCell="D110" activePane="bottomRight" state="frozen"/>
      <selection activeCell="C163" sqref="C163"/>
      <selection pane="topRight" activeCell="C163" sqref="C163"/>
      <selection pane="bottomLeft" activeCell="C163" sqref="C163"/>
      <selection pane="bottomRight" activeCell="C163" sqref="C163"/>
    </sheetView>
  </sheetViews>
  <sheetFormatPr defaultRowHeight="15" x14ac:dyDescent="0.25"/>
  <cols>
    <col min="1" max="1" width="4" customWidth="1"/>
    <col min="2" max="2" width="3.42578125" customWidth="1"/>
    <col min="3" max="3" width="27.28515625" customWidth="1"/>
    <col min="4" max="4" width="13.7109375" style="13" customWidth="1"/>
    <col min="5" max="5" width="12" style="13" customWidth="1"/>
    <col min="6" max="10" width="11.140625" style="13" customWidth="1"/>
    <col min="11" max="11" width="7.140625" style="13" hidden="1" customWidth="1"/>
    <col min="13" max="13" width="0" hidden="1" customWidth="1"/>
    <col min="14" max="15" width="10" bestFit="1" customWidth="1"/>
    <col min="16" max="16" width="11.140625" style="13" customWidth="1"/>
    <col min="17" max="17" width="11.28515625" style="13" customWidth="1"/>
    <col min="18" max="23" width="10.7109375" style="13" customWidth="1"/>
    <col min="27" max="27" width="10" style="13" customWidth="1"/>
  </cols>
  <sheetData>
    <row r="1" spans="1:27" x14ac:dyDescent="0.25">
      <c r="A1" s="2" t="s">
        <v>100</v>
      </c>
      <c r="D1" s="47"/>
    </row>
    <row r="2" spans="1:27" s="43" customFormat="1" x14ac:dyDescent="0.25">
      <c r="A2" s="141"/>
      <c r="B2" s="142" t="s">
        <v>223</v>
      </c>
      <c r="D2" s="50"/>
      <c r="E2" s="50"/>
      <c r="F2" s="50"/>
      <c r="G2" s="50"/>
      <c r="H2" s="50"/>
      <c r="I2" s="50"/>
      <c r="J2" s="50"/>
      <c r="K2" s="50"/>
      <c r="P2" s="50"/>
      <c r="Q2" s="50"/>
      <c r="R2" s="50"/>
      <c r="S2" s="50"/>
      <c r="T2" s="50"/>
      <c r="U2" s="50"/>
      <c r="V2" s="50"/>
      <c r="W2" s="50"/>
      <c r="AA2" s="50"/>
    </row>
    <row r="3" spans="1:27" s="44" customFormat="1" x14ac:dyDescent="0.25">
      <c r="A3" s="143"/>
      <c r="B3" s="144"/>
      <c r="D3" s="145" t="s">
        <v>104</v>
      </c>
      <c r="E3" s="146"/>
      <c r="F3" s="146"/>
      <c r="G3" s="146"/>
      <c r="H3" s="146"/>
      <c r="I3" s="146"/>
      <c r="J3" s="146"/>
      <c r="K3" s="146"/>
      <c r="L3" s="145" t="s">
        <v>104</v>
      </c>
      <c r="M3" s="145"/>
      <c r="N3" s="145"/>
      <c r="O3" s="145"/>
      <c r="P3" s="146"/>
      <c r="Q3" s="146"/>
      <c r="R3" s="146"/>
      <c r="S3" s="146"/>
      <c r="T3" s="146"/>
      <c r="U3" s="146"/>
      <c r="V3" s="146"/>
      <c r="W3" s="146"/>
      <c r="AA3" s="146"/>
    </row>
    <row r="4" spans="1:27" s="45" customFormat="1" x14ac:dyDescent="0.25">
      <c r="D4" s="49" t="str">
        <f>'Fig 8.1 - RH1'!D$4</f>
        <v>C01-R</v>
      </c>
      <c r="E4" s="49" t="s">
        <v>0</v>
      </c>
      <c r="F4" s="49" t="s">
        <v>1</v>
      </c>
      <c r="G4" s="49" t="s">
        <v>2</v>
      </c>
      <c r="H4" s="49" t="s">
        <v>3</v>
      </c>
      <c r="I4" s="45" t="s">
        <v>4</v>
      </c>
      <c r="J4" s="49" t="s">
        <v>125</v>
      </c>
      <c r="K4" s="49" t="s">
        <v>199</v>
      </c>
      <c r="L4" s="49" t="s">
        <v>131</v>
      </c>
      <c r="M4" s="49" t="s">
        <v>204</v>
      </c>
      <c r="N4" s="45" t="s">
        <v>196</v>
      </c>
      <c r="O4" s="45" t="s">
        <v>198</v>
      </c>
      <c r="P4" s="45" t="s">
        <v>5</v>
      </c>
      <c r="Q4" s="45" t="s">
        <v>6</v>
      </c>
      <c r="R4" s="45" t="s">
        <v>7</v>
      </c>
      <c r="S4" s="45" t="s">
        <v>8</v>
      </c>
      <c r="T4" s="49" t="s">
        <v>9</v>
      </c>
      <c r="U4" s="49" t="s">
        <v>10</v>
      </c>
      <c r="V4" s="49" t="s">
        <v>110</v>
      </c>
      <c r="W4" s="49" t="s">
        <v>123</v>
      </c>
      <c r="AA4" s="49"/>
    </row>
    <row r="5" spans="1:27" s="46" customFormat="1" x14ac:dyDescent="0.25">
      <c r="B5" s="147" t="s">
        <v>11</v>
      </c>
      <c r="D5" s="50"/>
      <c r="E5" s="50"/>
      <c r="F5" s="50"/>
      <c r="G5" s="50"/>
      <c r="H5" s="50"/>
      <c r="J5" s="50"/>
      <c r="K5" s="50"/>
      <c r="T5" s="50"/>
      <c r="U5" s="50"/>
      <c r="V5" s="50"/>
      <c r="W5" s="50"/>
      <c r="AA5" s="50"/>
    </row>
    <row r="6" spans="1:27" s="41" customFormat="1" x14ac:dyDescent="0.25">
      <c r="B6" s="103"/>
      <c r="C6" s="41" t="str">
        <f>'Fig 8.1 - RH1'!$C6</f>
        <v>CCCT - DJohns - F 1x1</v>
      </c>
      <c r="D6" s="37">
        <f>'Fig 8.1 - RH1'!D6</f>
        <v>313.39999999999998</v>
      </c>
      <c r="E6" s="37">
        <v>313.39999999999998</v>
      </c>
      <c r="F6" s="37">
        <v>0</v>
      </c>
      <c r="G6" s="37">
        <v>313.39999999999998</v>
      </c>
      <c r="H6" s="37">
        <v>313.39999999999998</v>
      </c>
      <c r="I6" s="40">
        <v>0</v>
      </c>
      <c r="J6" s="37">
        <v>0</v>
      </c>
      <c r="K6" s="37"/>
      <c r="L6" s="37">
        <f>'Fig 8.1 - RH1'!L6</f>
        <v>313.39999999999998</v>
      </c>
      <c r="M6" s="37">
        <f>'Fig 8.1 - RH1'!M6</f>
        <v>313.39999999999998</v>
      </c>
      <c r="N6" s="37">
        <f>'Fig 8.1 - RH1'!N6</f>
        <v>313.39999999999998</v>
      </c>
      <c r="O6" s="37">
        <f>'Fig 8.1 - RH1'!O6</f>
        <v>313.39999999999998</v>
      </c>
      <c r="P6" s="40">
        <v>313.39999999999998</v>
      </c>
      <c r="Q6" s="40">
        <v>313.39999999999998</v>
      </c>
      <c r="R6" s="40">
        <v>313.39999999999998</v>
      </c>
      <c r="S6" s="40">
        <v>0</v>
      </c>
      <c r="T6" s="37">
        <v>0</v>
      </c>
      <c r="U6" s="37">
        <v>0</v>
      </c>
      <c r="V6" s="37">
        <v>313.39999999999998</v>
      </c>
      <c r="W6" s="37">
        <v>313.39999999999998</v>
      </c>
      <c r="AA6" s="37"/>
    </row>
    <row r="7" spans="1:27" s="41" customFormat="1" x14ac:dyDescent="0.25">
      <c r="B7" s="103"/>
      <c r="C7" s="41" t="str">
        <f>'Fig 8.1 - RH1'!$C7</f>
        <v>CCCT - DJohns - J 1x1</v>
      </c>
      <c r="D7" s="37">
        <f>'Fig 8.1 - RH1'!D7</f>
        <v>423</v>
      </c>
      <c r="E7" s="37">
        <v>423</v>
      </c>
      <c r="F7" s="37">
        <v>0</v>
      </c>
      <c r="G7" s="37">
        <v>423</v>
      </c>
      <c r="H7" s="37">
        <v>423</v>
      </c>
      <c r="I7" s="40">
        <v>0</v>
      </c>
      <c r="J7" s="37">
        <v>0</v>
      </c>
      <c r="K7" s="37"/>
      <c r="L7" s="37">
        <f>'Fig 8.1 - RH1'!L7</f>
        <v>423</v>
      </c>
      <c r="M7" s="37">
        <f>'Fig 8.1 - RH1'!M7</f>
        <v>423</v>
      </c>
      <c r="N7" s="37">
        <f>'Fig 8.1 - RH1'!N7</f>
        <v>423</v>
      </c>
      <c r="O7" s="37">
        <f>'Fig 8.1 - RH1'!O7</f>
        <v>423</v>
      </c>
      <c r="P7" s="40">
        <v>423</v>
      </c>
      <c r="Q7" s="40">
        <v>423</v>
      </c>
      <c r="R7" s="40">
        <v>423</v>
      </c>
      <c r="S7" s="40">
        <v>0</v>
      </c>
      <c r="T7" s="37">
        <v>0</v>
      </c>
      <c r="U7" s="37">
        <v>0</v>
      </c>
      <c r="V7" s="37">
        <v>0</v>
      </c>
      <c r="W7" s="37">
        <v>0</v>
      </c>
      <c r="AA7" s="37"/>
    </row>
    <row r="8" spans="1:27" s="41" customFormat="1" x14ac:dyDescent="0.25">
      <c r="B8" s="103"/>
      <c r="C8" s="41" t="str">
        <f>'Fig 8.1 - RH1'!$C8</f>
        <v>CCCT - DJohns - F 2x1</v>
      </c>
      <c r="D8" s="37">
        <f>'Fig 8.1 - RH1'!D8</f>
        <v>0</v>
      </c>
      <c r="E8" s="37">
        <v>0</v>
      </c>
      <c r="F8" s="37">
        <v>635</v>
      </c>
      <c r="G8" s="37">
        <v>0</v>
      </c>
      <c r="H8" s="37">
        <v>0</v>
      </c>
      <c r="I8" s="40">
        <v>635</v>
      </c>
      <c r="J8" s="37">
        <v>635</v>
      </c>
      <c r="K8" s="37"/>
      <c r="L8" s="37">
        <f>'Fig 8.1 - RH1'!L8</f>
        <v>0</v>
      </c>
      <c r="M8" s="37">
        <f>'Fig 8.1 - RH1'!M8</f>
        <v>0</v>
      </c>
      <c r="N8" s="37">
        <f>'Fig 8.1 - RH1'!N8</f>
        <v>0</v>
      </c>
      <c r="O8" s="37">
        <f>'Fig 8.1 - RH1'!O8</f>
        <v>0</v>
      </c>
      <c r="P8" s="40">
        <v>0</v>
      </c>
      <c r="Q8" s="40">
        <v>0</v>
      </c>
      <c r="R8" s="40">
        <v>0</v>
      </c>
      <c r="S8" s="40">
        <v>635</v>
      </c>
      <c r="T8" s="37">
        <v>635</v>
      </c>
      <c r="U8" s="37">
        <v>635</v>
      </c>
      <c r="V8" s="37">
        <v>0</v>
      </c>
      <c r="W8" s="37">
        <v>0</v>
      </c>
      <c r="AA8" s="37"/>
    </row>
    <row r="9" spans="1:27" s="41" customFormat="1" x14ac:dyDescent="0.25">
      <c r="B9" s="103"/>
      <c r="C9" s="41" t="str">
        <f>'Fig 8.1 - RH1'!$C9</f>
        <v>CCCT - Hunter - F 2x1</v>
      </c>
      <c r="D9" s="37">
        <f>'Fig 8.1 - RH1'!D9</f>
        <v>0</v>
      </c>
      <c r="E9" s="37">
        <v>0</v>
      </c>
      <c r="F9" s="37">
        <v>0</v>
      </c>
      <c r="G9" s="37">
        <v>0</v>
      </c>
      <c r="H9" s="37">
        <v>0</v>
      </c>
      <c r="I9" s="40">
        <v>0</v>
      </c>
      <c r="J9" s="37">
        <v>0</v>
      </c>
      <c r="K9" s="37"/>
      <c r="L9" s="37">
        <f>'Fig 8.1 - RH1'!L9</f>
        <v>0</v>
      </c>
      <c r="M9" s="37">
        <f>'Fig 8.1 - RH1'!M9</f>
        <v>0</v>
      </c>
      <c r="N9" s="37">
        <f>'Fig 8.1 - RH1'!N9</f>
        <v>0</v>
      </c>
      <c r="O9" s="37">
        <f>'Fig 8.1 - RH1'!O9</f>
        <v>0</v>
      </c>
      <c r="P9" s="40">
        <v>0</v>
      </c>
      <c r="Q9" s="40">
        <v>0</v>
      </c>
      <c r="R9" s="40">
        <v>0</v>
      </c>
      <c r="S9" s="40">
        <v>0</v>
      </c>
      <c r="T9" s="37">
        <v>0</v>
      </c>
      <c r="U9" s="37">
        <v>0</v>
      </c>
      <c r="V9" s="37">
        <v>0</v>
      </c>
      <c r="W9" s="37">
        <v>0</v>
      </c>
      <c r="AA9" s="37"/>
    </row>
    <row r="10" spans="1:27" s="41" customFormat="1" x14ac:dyDescent="0.25">
      <c r="B10" s="103"/>
      <c r="C10" s="41" t="str">
        <f>'Fig 8.1 - RH1'!$C10</f>
        <v>CCCT - Huntington - F 1x1</v>
      </c>
      <c r="D10" s="37">
        <f>'Fig 8.1 - RH1'!D10</f>
        <v>0</v>
      </c>
      <c r="E10" s="37">
        <v>0</v>
      </c>
      <c r="F10" s="37">
        <v>0</v>
      </c>
      <c r="G10" s="37">
        <v>0</v>
      </c>
      <c r="H10" s="37">
        <v>0</v>
      </c>
      <c r="I10" s="40">
        <v>0</v>
      </c>
      <c r="J10" s="37">
        <v>0</v>
      </c>
      <c r="K10" s="37"/>
      <c r="L10" s="37">
        <f>'Fig 8.1 - RH1'!L10</f>
        <v>0</v>
      </c>
      <c r="M10" s="37">
        <f>'Fig 8.1 - RH1'!M10</f>
        <v>0</v>
      </c>
      <c r="N10" s="37">
        <f>'Fig 8.1 - RH1'!N10</f>
        <v>0</v>
      </c>
      <c r="O10" s="37">
        <f>'Fig 8.1 - RH1'!O10</f>
        <v>0</v>
      </c>
      <c r="P10" s="40">
        <v>0</v>
      </c>
      <c r="Q10" s="40">
        <v>0</v>
      </c>
      <c r="R10" s="40">
        <v>0</v>
      </c>
      <c r="S10" s="40">
        <v>0</v>
      </c>
      <c r="T10" s="37">
        <v>0</v>
      </c>
      <c r="U10" s="37">
        <v>0</v>
      </c>
      <c r="V10" s="37">
        <v>0</v>
      </c>
      <c r="W10" s="37">
        <v>0</v>
      </c>
      <c r="AA10" s="37"/>
    </row>
    <row r="11" spans="1:27" s="41" customFormat="1" x14ac:dyDescent="0.25">
      <c r="B11" s="103"/>
      <c r="C11" s="41" t="str">
        <f>'Fig 8.1 - RH1'!$C11</f>
        <v>CCCT - Huntington - J 1x1</v>
      </c>
      <c r="D11" s="37">
        <f>'Fig 8.1 - RH1'!D11</f>
        <v>0</v>
      </c>
      <c r="E11" s="37">
        <v>846</v>
      </c>
      <c r="F11" s="37">
        <v>846</v>
      </c>
      <c r="G11" s="37">
        <v>846</v>
      </c>
      <c r="H11" s="37">
        <v>846</v>
      </c>
      <c r="I11" s="40">
        <v>846</v>
      </c>
      <c r="J11" s="37">
        <v>846</v>
      </c>
      <c r="K11" s="37"/>
      <c r="L11" s="37">
        <f>'Fig 8.1 - RH1'!L11</f>
        <v>0</v>
      </c>
      <c r="M11" s="37">
        <f>'Fig 8.1 - RH1'!M11</f>
        <v>0</v>
      </c>
      <c r="N11" s="37">
        <f>'Fig 8.1 - RH1'!N11</f>
        <v>0</v>
      </c>
      <c r="O11" s="37">
        <f>'Fig 8.1 - RH1'!O11</f>
        <v>0</v>
      </c>
      <c r="P11" s="40">
        <v>846</v>
      </c>
      <c r="Q11" s="40">
        <v>846</v>
      </c>
      <c r="R11" s="40">
        <v>846</v>
      </c>
      <c r="S11" s="40">
        <v>846</v>
      </c>
      <c r="T11" s="37">
        <v>846</v>
      </c>
      <c r="U11" s="37">
        <v>846</v>
      </c>
      <c r="V11" s="37">
        <v>846</v>
      </c>
      <c r="W11" s="37">
        <v>846</v>
      </c>
      <c r="AA11" s="37"/>
    </row>
    <row r="12" spans="1:27" s="41" customFormat="1" x14ac:dyDescent="0.25">
      <c r="B12" s="103"/>
      <c r="C12" s="41" t="str">
        <f>'Fig 8.1 - RH1'!$C12</f>
        <v>CCCT - Naughton - J 1x1</v>
      </c>
      <c r="D12" s="37">
        <f>'Fig 8.1 - RH1'!D12</f>
        <v>400.78300000000002</v>
      </c>
      <c r="E12" s="37">
        <v>400.78300000000002</v>
      </c>
      <c r="F12" s="37">
        <v>400.78300000000002</v>
      </c>
      <c r="G12" s="37">
        <v>400.78300000000002</v>
      </c>
      <c r="H12" s="37">
        <v>400.78300000000002</v>
      </c>
      <c r="I12" s="40">
        <v>400.78300000000002</v>
      </c>
      <c r="J12" s="37">
        <v>400.78300000000002</v>
      </c>
      <c r="K12" s="37"/>
      <c r="L12" s="37">
        <f>'Fig 8.1 - RH1'!L12</f>
        <v>0</v>
      </c>
      <c r="M12" s="37">
        <f>'Fig 8.1 - RH1'!M12</f>
        <v>0</v>
      </c>
      <c r="N12" s="37">
        <f>'Fig 8.1 - RH1'!N12</f>
        <v>0</v>
      </c>
      <c r="O12" s="37">
        <f>'Fig 8.1 - RH1'!O12</f>
        <v>0</v>
      </c>
      <c r="P12" s="40">
        <v>400.78300000000002</v>
      </c>
      <c r="Q12" s="40">
        <v>400.78300000000002</v>
      </c>
      <c r="R12" s="40">
        <v>400.78300000000002</v>
      </c>
      <c r="S12" s="40">
        <v>400.78300000000002</v>
      </c>
      <c r="T12" s="37">
        <v>400.78300000000002</v>
      </c>
      <c r="U12" s="37">
        <v>400.78300000000002</v>
      </c>
      <c r="V12" s="37">
        <v>400.78300000000002</v>
      </c>
      <c r="W12" s="37">
        <v>400.78300000000002</v>
      </c>
      <c r="AA12" s="37"/>
    </row>
    <row r="13" spans="1:27" s="41" customFormat="1" x14ac:dyDescent="0.25">
      <c r="B13" s="103"/>
      <c r="C13" s="41" t="str">
        <f>'Fig 8.1 - RH1'!$C13</f>
        <v>CCCT - Utah-N - F 2x1</v>
      </c>
      <c r="D13" s="37">
        <f>'Fig 8.1 - RH1'!D13</f>
        <v>0</v>
      </c>
      <c r="E13" s="37">
        <v>635</v>
      </c>
      <c r="F13" s="37">
        <v>1270</v>
      </c>
      <c r="G13" s="37">
        <v>635</v>
      </c>
      <c r="H13" s="37">
        <v>635</v>
      </c>
      <c r="I13" s="40">
        <v>1270</v>
      </c>
      <c r="J13" s="37">
        <v>1270</v>
      </c>
      <c r="K13" s="37"/>
      <c r="L13" s="37">
        <f>'Fig 8.1 - RH1'!L13</f>
        <v>635</v>
      </c>
      <c r="M13" s="37">
        <f>'Fig 8.1 - RH1'!M13</f>
        <v>1270</v>
      </c>
      <c r="N13" s="37">
        <f>'Fig 8.1 - RH1'!N13</f>
        <v>635</v>
      </c>
      <c r="O13" s="37">
        <f>'Fig 8.1 - RH1'!O13</f>
        <v>635</v>
      </c>
      <c r="P13" s="40">
        <v>635</v>
      </c>
      <c r="Q13" s="40">
        <v>635</v>
      </c>
      <c r="R13" s="40">
        <v>1270</v>
      </c>
      <c r="S13" s="40">
        <v>1270</v>
      </c>
      <c r="T13" s="37">
        <v>0</v>
      </c>
      <c r="U13" s="37">
        <v>0</v>
      </c>
      <c r="V13" s="37">
        <v>0</v>
      </c>
      <c r="W13" s="37">
        <v>635</v>
      </c>
      <c r="AA13" s="37"/>
    </row>
    <row r="14" spans="1:27" s="41" customFormat="1" x14ac:dyDescent="0.25">
      <c r="B14" s="103"/>
      <c r="C14" s="41" t="str">
        <f>'Fig 8.1 - RH1'!$C14</f>
        <v>CCCT - Utah-N - J 1x1</v>
      </c>
      <c r="D14" s="37">
        <f>'Fig 8.1 - RH1'!D14</f>
        <v>0</v>
      </c>
      <c r="E14" s="37">
        <v>0</v>
      </c>
      <c r="F14" s="37">
        <v>0</v>
      </c>
      <c r="G14" s="37">
        <v>0</v>
      </c>
      <c r="H14" s="37">
        <v>0</v>
      </c>
      <c r="I14" s="40">
        <v>0</v>
      </c>
      <c r="J14" s="37">
        <v>0</v>
      </c>
      <c r="K14" s="37"/>
      <c r="L14" s="37">
        <f>'Fig 8.1 - RH1'!L14</f>
        <v>0</v>
      </c>
      <c r="M14" s="37">
        <f>'Fig 8.1 - RH1'!M14</f>
        <v>0</v>
      </c>
      <c r="N14" s="37">
        <f>'Fig 8.1 - RH1'!N14</f>
        <v>0</v>
      </c>
      <c r="O14" s="37">
        <f>'Fig 8.1 - RH1'!O14</f>
        <v>0</v>
      </c>
      <c r="P14" s="40">
        <v>0</v>
      </c>
      <c r="Q14" s="40">
        <v>0</v>
      </c>
      <c r="R14" s="40">
        <v>0</v>
      </c>
      <c r="S14" s="40">
        <v>0</v>
      </c>
      <c r="T14" s="37">
        <v>423</v>
      </c>
      <c r="U14" s="37">
        <v>423</v>
      </c>
      <c r="V14" s="37">
        <v>0</v>
      </c>
      <c r="W14" s="37">
        <v>0</v>
      </c>
      <c r="AA14" s="37"/>
    </row>
    <row r="15" spans="1:27" s="41" customFormat="1" x14ac:dyDescent="0.25">
      <c r="B15" s="103"/>
      <c r="C15" s="41" t="str">
        <f>'Fig 8.1 - RH1'!$C15</f>
        <v>CCCT - Utah-S - F 2x1</v>
      </c>
      <c r="D15" s="37">
        <f>'Fig 8.1 - RH1'!D15</f>
        <v>635</v>
      </c>
      <c r="E15" s="37">
        <v>635</v>
      </c>
      <c r="F15" s="37">
        <v>0</v>
      </c>
      <c r="G15" s="37">
        <v>0</v>
      </c>
      <c r="H15" s="37">
        <v>0</v>
      </c>
      <c r="I15" s="40">
        <v>0</v>
      </c>
      <c r="J15" s="37">
        <v>0</v>
      </c>
      <c r="K15" s="37"/>
      <c r="L15" s="37">
        <f>'Fig 8.1 - RH1'!L15</f>
        <v>0</v>
      </c>
      <c r="M15" s="37">
        <f>'Fig 8.1 - RH1'!M15</f>
        <v>0</v>
      </c>
      <c r="N15" s="37">
        <f>'Fig 8.1 - RH1'!N15</f>
        <v>0</v>
      </c>
      <c r="O15" s="37">
        <f>'Fig 8.1 - RH1'!O15</f>
        <v>0</v>
      </c>
      <c r="P15" s="40">
        <v>0</v>
      </c>
      <c r="Q15" s="40">
        <v>0</v>
      </c>
      <c r="R15" s="40">
        <v>0</v>
      </c>
      <c r="S15" s="40">
        <v>0</v>
      </c>
      <c r="T15" s="37">
        <v>0</v>
      </c>
      <c r="U15" s="37">
        <v>0</v>
      </c>
      <c r="V15" s="37">
        <v>0</v>
      </c>
      <c r="W15" s="37">
        <v>0</v>
      </c>
      <c r="AA15" s="37"/>
    </row>
    <row r="16" spans="1:27" s="41" customFormat="1" x14ac:dyDescent="0.25">
      <c r="B16" s="103"/>
      <c r="C16" s="41" t="str">
        <f>'Fig 8.1 - RH1'!$C16</f>
        <v>CCCT - Utah-S - J 1x1</v>
      </c>
      <c r="D16" s="37">
        <f>'Fig 8.1 - RH1'!D16</f>
        <v>0</v>
      </c>
      <c r="E16" s="37">
        <v>0</v>
      </c>
      <c r="F16" s="37">
        <v>846</v>
      </c>
      <c r="G16" s="37">
        <v>846</v>
      </c>
      <c r="H16" s="37">
        <v>846</v>
      </c>
      <c r="I16" s="40">
        <v>846</v>
      </c>
      <c r="J16" s="37">
        <v>846</v>
      </c>
      <c r="K16" s="37"/>
      <c r="L16" s="37">
        <f>'Fig 8.1 - RH1'!L16</f>
        <v>846</v>
      </c>
      <c r="M16" s="37">
        <f>'Fig 8.1 - RH1'!M16</f>
        <v>846</v>
      </c>
      <c r="N16" s="37">
        <f>'Fig 8.1 - RH1'!N16</f>
        <v>846</v>
      </c>
      <c r="O16" s="37">
        <f>'Fig 8.1 - RH1'!O16</f>
        <v>846</v>
      </c>
      <c r="P16" s="40">
        <v>846</v>
      </c>
      <c r="Q16" s="40">
        <v>846</v>
      </c>
      <c r="R16" s="40">
        <v>846</v>
      </c>
      <c r="S16" s="40">
        <v>846</v>
      </c>
      <c r="T16" s="37">
        <v>846</v>
      </c>
      <c r="U16" s="37">
        <v>846</v>
      </c>
      <c r="V16" s="37">
        <v>423</v>
      </c>
      <c r="W16" s="37">
        <v>846</v>
      </c>
      <c r="AA16" s="37"/>
    </row>
    <row r="17" spans="2:27" s="41" customFormat="1" x14ac:dyDescent="0.25">
      <c r="B17" s="103"/>
      <c r="C17" s="41" t="str">
        <f>'Fig 8.1 - RH1'!$C17</f>
        <v>CCCT - PortlandNC - J 1x1</v>
      </c>
      <c r="D17" s="37">
        <f>'Fig 8.1 - RH1'!D17</f>
        <v>0</v>
      </c>
      <c r="E17" s="37">
        <v>0</v>
      </c>
      <c r="F17" s="37">
        <v>0</v>
      </c>
      <c r="G17" s="37">
        <v>0</v>
      </c>
      <c r="H17" s="37">
        <v>0</v>
      </c>
      <c r="I17" s="40">
        <v>0</v>
      </c>
      <c r="J17" s="37">
        <v>0</v>
      </c>
      <c r="K17" s="37"/>
      <c r="L17" s="37">
        <f>'Fig 8.1 - RH1'!L17</f>
        <v>0</v>
      </c>
      <c r="M17" s="37">
        <f>'Fig 8.1 - RH1'!M17</f>
        <v>0</v>
      </c>
      <c r="N17" s="37">
        <f>'Fig 8.1 - RH1'!N17</f>
        <v>0</v>
      </c>
      <c r="O17" s="37">
        <f>'Fig 8.1 - RH1'!O17</f>
        <v>0</v>
      </c>
      <c r="P17" s="40">
        <v>0</v>
      </c>
      <c r="Q17" s="40">
        <v>0</v>
      </c>
      <c r="R17" s="40">
        <v>0</v>
      </c>
      <c r="S17" s="40">
        <v>0</v>
      </c>
      <c r="T17" s="37">
        <v>0</v>
      </c>
      <c r="U17" s="37">
        <v>0</v>
      </c>
      <c r="V17" s="37">
        <v>0</v>
      </c>
      <c r="W17" s="37">
        <v>0</v>
      </c>
      <c r="AA17" s="37"/>
    </row>
    <row r="18" spans="2:27" s="41" customFormat="1" x14ac:dyDescent="0.25">
      <c r="B18" s="103"/>
      <c r="C18" s="41" t="str">
        <f>'Fig 8.1 - RH1'!$C18</f>
        <v>CCCT - SOregonCal - J 1x1</v>
      </c>
      <c r="D18" s="37">
        <f>'Fig 8.1 - RH1'!D18</f>
        <v>0</v>
      </c>
      <c r="E18" s="37">
        <v>454.41</v>
      </c>
      <c r="F18" s="37">
        <v>0</v>
      </c>
      <c r="G18" s="37">
        <v>0</v>
      </c>
      <c r="H18" s="37">
        <v>0</v>
      </c>
      <c r="I18" s="40">
        <v>0</v>
      </c>
      <c r="J18" s="37">
        <v>0</v>
      </c>
      <c r="K18" s="37"/>
      <c r="L18" s="37">
        <f>'Fig 8.1 - RH1'!L18</f>
        <v>0</v>
      </c>
      <c r="M18" s="37">
        <f>'Fig 8.1 - RH1'!M18</f>
        <v>0</v>
      </c>
      <c r="N18" s="37">
        <f>'Fig 8.1 - RH1'!N18</f>
        <v>0</v>
      </c>
      <c r="O18" s="37">
        <f>'Fig 8.1 - RH1'!O18</f>
        <v>0</v>
      </c>
      <c r="P18" s="40">
        <v>0</v>
      </c>
      <c r="Q18" s="40">
        <v>0</v>
      </c>
      <c r="R18" s="40">
        <v>0</v>
      </c>
      <c r="S18" s="40">
        <v>0</v>
      </c>
      <c r="T18" s="37">
        <v>454.41</v>
      </c>
      <c r="U18" s="37">
        <v>454.41</v>
      </c>
      <c r="V18" s="37">
        <v>0</v>
      </c>
      <c r="W18" s="37">
        <v>0</v>
      </c>
      <c r="AA18" s="37"/>
    </row>
    <row r="19" spans="2:27" s="41" customFormat="1" x14ac:dyDescent="0.25">
      <c r="B19" s="103"/>
      <c r="C19" s="41" t="str">
        <f>'Fig 8.1 - RH1'!$C19</f>
        <v>CCCT - WillamValcc - F 2x1</v>
      </c>
      <c r="D19" s="37">
        <f>'Fig 8.1 - RH1'!D19</f>
        <v>0</v>
      </c>
      <c r="E19" s="37">
        <v>0</v>
      </c>
      <c r="F19" s="37">
        <v>0</v>
      </c>
      <c r="G19" s="37">
        <v>0</v>
      </c>
      <c r="H19" s="37">
        <v>0</v>
      </c>
      <c r="I19" s="40">
        <v>0</v>
      </c>
      <c r="J19" s="37">
        <v>0</v>
      </c>
      <c r="K19" s="37"/>
      <c r="L19" s="37">
        <f>'Fig 8.1 - RH1'!L19</f>
        <v>0</v>
      </c>
      <c r="M19" s="37">
        <f>'Fig 8.1 - RH1'!M19</f>
        <v>0</v>
      </c>
      <c r="N19" s="37">
        <f>'Fig 8.1 - RH1'!N19</f>
        <v>0</v>
      </c>
      <c r="O19" s="37">
        <f>'Fig 8.1 - RH1'!O19</f>
        <v>0</v>
      </c>
      <c r="P19" s="40">
        <v>0</v>
      </c>
      <c r="Q19" s="40">
        <v>0</v>
      </c>
      <c r="R19" s="40">
        <v>0</v>
      </c>
      <c r="S19" s="40">
        <v>0</v>
      </c>
      <c r="T19" s="37">
        <v>0</v>
      </c>
      <c r="U19" s="37">
        <v>0</v>
      </c>
      <c r="V19" s="37">
        <v>0</v>
      </c>
      <c r="W19" s="37">
        <v>0</v>
      </c>
      <c r="AA19" s="37"/>
    </row>
    <row r="20" spans="2:27" s="41" customFormat="1" x14ac:dyDescent="0.25">
      <c r="B20" s="103"/>
      <c r="C20" s="41" t="str">
        <f>'Fig 8.1 - RH1'!$C20</f>
        <v>CCCT - WillamValcc - J 1x1</v>
      </c>
      <c r="D20" s="37">
        <f>'Fig 8.1 - RH1'!D20</f>
        <v>0</v>
      </c>
      <c r="E20" s="37">
        <v>477.39400000000001</v>
      </c>
      <c r="F20" s="37">
        <v>0</v>
      </c>
      <c r="G20" s="37">
        <v>0</v>
      </c>
      <c r="H20" s="37">
        <v>0</v>
      </c>
      <c r="I20" s="40">
        <v>0</v>
      </c>
      <c r="J20" s="37">
        <v>0</v>
      </c>
      <c r="K20" s="37"/>
      <c r="L20" s="37">
        <f>'Fig 8.1 - RH1'!L20</f>
        <v>0</v>
      </c>
      <c r="M20" s="37">
        <f>'Fig 8.1 - RH1'!M20</f>
        <v>0</v>
      </c>
      <c r="N20" s="37">
        <f>'Fig 8.1 - RH1'!N20</f>
        <v>0</v>
      </c>
      <c r="O20" s="37">
        <f>'Fig 8.1 - RH1'!O20</f>
        <v>0</v>
      </c>
      <c r="P20" s="40">
        <v>0</v>
      </c>
      <c r="Q20" s="40">
        <v>0</v>
      </c>
      <c r="R20" s="40">
        <v>0</v>
      </c>
      <c r="S20" s="40">
        <v>0</v>
      </c>
      <c r="T20" s="37">
        <v>477.39400000000001</v>
      </c>
      <c r="U20" s="37">
        <v>477.39400000000001</v>
      </c>
      <c r="V20" s="37">
        <v>0</v>
      </c>
      <c r="W20" s="37">
        <v>0</v>
      </c>
      <c r="AA20" s="37"/>
    </row>
    <row r="21" spans="2:27" s="41" customFormat="1" x14ac:dyDescent="0.25">
      <c r="B21" s="103"/>
      <c r="C21" s="41" t="str">
        <f>'Fig 8.1 - RH1'!$C21</f>
        <v>IC Aero WYD</v>
      </c>
      <c r="D21" s="37">
        <f>'Fig 8.1 - RH1'!D21</f>
        <v>0</v>
      </c>
      <c r="E21" s="37"/>
      <c r="F21" s="37"/>
      <c r="G21" s="37"/>
      <c r="H21" s="37"/>
      <c r="I21" s="40"/>
      <c r="J21" s="37"/>
      <c r="K21" s="37"/>
      <c r="L21" s="37">
        <f>'Fig 8.1 - RH1'!L21</f>
        <v>0</v>
      </c>
      <c r="M21" s="37">
        <f>'Fig 8.1 - RH1'!M21</f>
        <v>0</v>
      </c>
      <c r="N21" s="37">
        <f>'Fig 8.1 - RH1'!N21</f>
        <v>0</v>
      </c>
      <c r="O21" s="37">
        <f>'Fig 8.1 - RH1'!O21</f>
        <v>0</v>
      </c>
      <c r="P21" s="40"/>
      <c r="Q21" s="40"/>
      <c r="R21" s="40"/>
      <c r="S21" s="40"/>
      <c r="T21" s="37"/>
      <c r="U21" s="37"/>
      <c r="V21" s="37">
        <v>83.001999999999995</v>
      </c>
      <c r="W21" s="37">
        <v>166.00399999999999</v>
      </c>
      <c r="AA21" s="37"/>
    </row>
    <row r="22" spans="2:27" s="41" customFormat="1" x14ac:dyDescent="0.25">
      <c r="B22" s="103"/>
      <c r="C22" s="41" t="str">
        <f>'Fig 8.1 - RH1'!$C22</f>
        <v>IC Aero WV</v>
      </c>
      <c r="D22" s="37">
        <f>'Fig 8.1 - RH1'!D22</f>
        <v>0</v>
      </c>
      <c r="E22" s="37"/>
      <c r="F22" s="37"/>
      <c r="G22" s="37"/>
      <c r="H22" s="37"/>
      <c r="I22" s="40"/>
      <c r="J22" s="37"/>
      <c r="K22" s="37"/>
      <c r="L22" s="37">
        <f>'Fig 8.1 - RH1'!L22</f>
        <v>0</v>
      </c>
      <c r="M22" s="37">
        <f>'Fig 8.1 - RH1'!M22</f>
        <v>0</v>
      </c>
      <c r="N22" s="37">
        <f>'Fig 8.1 - RH1'!N22</f>
        <v>0</v>
      </c>
      <c r="O22" s="37">
        <f>'Fig 8.1 - RH1'!O22</f>
        <v>0</v>
      </c>
      <c r="P22" s="40"/>
      <c r="Q22" s="40"/>
      <c r="R22" s="40"/>
      <c r="S22" s="40"/>
      <c r="T22" s="37"/>
      <c r="U22" s="37"/>
      <c r="V22" s="37"/>
      <c r="W22" s="37">
        <v>0</v>
      </c>
      <c r="AA22" s="37"/>
    </row>
    <row r="23" spans="2:27" s="41" customFormat="1" x14ac:dyDescent="0.25">
      <c r="B23" s="103"/>
      <c r="C23" s="41" t="str">
        <f>'Fig 8.1 - RH1'!$C23</f>
        <v>SCCT Aero DJ</v>
      </c>
      <c r="D23" s="37">
        <f>'Fig 8.1 - RH1'!D23</f>
        <v>0</v>
      </c>
      <c r="E23" s="37"/>
      <c r="F23" s="37"/>
      <c r="G23" s="37"/>
      <c r="H23" s="37"/>
      <c r="I23" s="40"/>
      <c r="J23" s="37"/>
      <c r="K23" s="37"/>
      <c r="L23" s="37">
        <f>'Fig 8.1 - RH1'!L23</f>
        <v>0</v>
      </c>
      <c r="M23" s="37">
        <f>'Fig 8.1 - RH1'!M23</f>
        <v>0</v>
      </c>
      <c r="N23" s="37">
        <f>'Fig 8.1 - RH1'!N23</f>
        <v>0</v>
      </c>
      <c r="O23" s="37">
        <f>'Fig 8.1 - RH1'!O23</f>
        <v>0</v>
      </c>
      <c r="P23" s="40"/>
      <c r="Q23" s="40"/>
      <c r="R23" s="40"/>
      <c r="S23" s="40"/>
      <c r="T23" s="37"/>
      <c r="U23" s="37"/>
      <c r="V23" s="37"/>
      <c r="W23" s="37">
        <v>0</v>
      </c>
      <c r="AA23" s="37"/>
    </row>
    <row r="24" spans="2:27" s="41" customFormat="1" x14ac:dyDescent="0.25">
      <c r="B24" s="103"/>
      <c r="C24" s="41" t="str">
        <f>'Fig 8.1 - RH1'!$C24</f>
        <v>Modular-Nuclear-East</v>
      </c>
      <c r="D24" s="37">
        <f>'Fig 8.1 - RH1'!D24</f>
        <v>0</v>
      </c>
      <c r="E24" s="37"/>
      <c r="F24" s="37"/>
      <c r="G24" s="37"/>
      <c r="H24" s="37"/>
      <c r="I24" s="40"/>
      <c r="J24" s="37"/>
      <c r="K24" s="37"/>
      <c r="L24" s="37">
        <f>'Fig 8.1 - RH1'!L24</f>
        <v>0</v>
      </c>
      <c r="M24" s="37">
        <f>'Fig 8.1 - RH1'!M24</f>
        <v>0</v>
      </c>
      <c r="N24" s="37">
        <f>'Fig 8.1 - RH1'!N24</f>
        <v>0</v>
      </c>
      <c r="O24" s="37">
        <f>'Fig 8.1 - RH1'!O24</f>
        <v>0</v>
      </c>
      <c r="P24" s="40"/>
      <c r="Q24" s="40"/>
      <c r="R24" s="40"/>
      <c r="S24" s="40"/>
      <c r="T24" s="37"/>
      <c r="U24" s="37"/>
      <c r="V24" s="37">
        <v>2073.6</v>
      </c>
      <c r="W24" s="37">
        <v>2073.6</v>
      </c>
      <c r="AA24" s="37"/>
    </row>
    <row r="25" spans="2:27" s="41" customFormat="1" x14ac:dyDescent="0.25">
      <c r="B25" s="103"/>
      <c r="C25" s="41" t="str">
        <f>'Fig 8.1 - RH1'!$C25</f>
        <v>Modular-Nuclear-West</v>
      </c>
      <c r="D25" s="37">
        <f>'Fig 8.1 - RH1'!D25</f>
        <v>0</v>
      </c>
      <c r="E25" s="37"/>
      <c r="F25" s="37"/>
      <c r="G25" s="37"/>
      <c r="H25" s="37"/>
      <c r="I25" s="40"/>
      <c r="J25" s="37"/>
      <c r="K25" s="37"/>
      <c r="L25" s="37">
        <f>'Fig 8.1 - RH1'!L25</f>
        <v>0</v>
      </c>
      <c r="M25" s="37">
        <f>'Fig 8.1 - RH1'!M25</f>
        <v>0</v>
      </c>
      <c r="N25" s="37">
        <f>'Fig 8.1 - RH1'!N25</f>
        <v>0</v>
      </c>
      <c r="O25" s="37">
        <f>'Fig 8.1 - RH1'!O25</f>
        <v>0</v>
      </c>
      <c r="P25" s="40"/>
      <c r="Q25" s="40"/>
      <c r="R25" s="40"/>
      <c r="S25" s="40"/>
      <c r="T25" s="37"/>
      <c r="U25" s="37"/>
      <c r="V25" s="37"/>
      <c r="W25" s="37">
        <v>0</v>
      </c>
      <c r="AA25" s="37"/>
    </row>
    <row r="26" spans="2:27" s="41" customFormat="1" x14ac:dyDescent="0.25">
      <c r="B26" s="103"/>
      <c r="C26" s="41" t="str">
        <f>'Fig 8.1 - RH1'!$C26</f>
        <v>Wind, DJohnston, 43</v>
      </c>
      <c r="D26" s="37">
        <f>'Fig 8.1 - RH1'!D26</f>
        <v>25</v>
      </c>
      <c r="E26" s="37">
        <v>25</v>
      </c>
      <c r="F26" s="37">
        <v>115</v>
      </c>
      <c r="G26" s="37">
        <v>25</v>
      </c>
      <c r="H26" s="37">
        <v>25</v>
      </c>
      <c r="I26" s="40">
        <v>127</v>
      </c>
      <c r="J26" s="37">
        <v>9</v>
      </c>
      <c r="K26" s="37"/>
      <c r="L26" s="37">
        <f>'Fig 8.1 - RH1'!L26</f>
        <v>25.6</v>
      </c>
      <c r="M26" s="37">
        <f>'Fig 8.1 - RH1'!M26</f>
        <v>0</v>
      </c>
      <c r="N26" s="37">
        <f>'Fig 8.1 - RH1'!N26</f>
        <v>25</v>
      </c>
      <c r="O26" s="37">
        <f>'Fig 8.1 - RH1'!O26</f>
        <v>25</v>
      </c>
      <c r="P26" s="40">
        <v>25</v>
      </c>
      <c r="Q26" s="40">
        <v>25</v>
      </c>
      <c r="R26" s="37">
        <v>25.6</v>
      </c>
      <c r="S26" s="40">
        <v>127</v>
      </c>
      <c r="T26" s="37">
        <v>127</v>
      </c>
      <c r="U26" s="37">
        <v>127</v>
      </c>
      <c r="V26" s="37">
        <v>448.6</v>
      </c>
      <c r="W26" s="37">
        <v>448.6</v>
      </c>
      <c r="AA26" s="37"/>
    </row>
    <row r="27" spans="2:27" s="41" customFormat="1" x14ac:dyDescent="0.25">
      <c r="B27" s="103"/>
      <c r="C27" s="41" t="str">
        <f>'Fig 8.1 - RH1'!$C27</f>
        <v>Wind, GO, 31</v>
      </c>
      <c r="D27" s="37">
        <f>'Fig 8.1 - RH1'!D27</f>
        <v>0</v>
      </c>
      <c r="E27" s="37">
        <v>0</v>
      </c>
      <c r="F27" s="37">
        <v>0</v>
      </c>
      <c r="G27" s="37">
        <v>0</v>
      </c>
      <c r="H27" s="37">
        <v>577</v>
      </c>
      <c r="I27" s="40">
        <v>0</v>
      </c>
      <c r="J27" s="37">
        <v>0</v>
      </c>
      <c r="K27" s="37"/>
      <c r="L27" s="37">
        <f>'Fig 8.1 - RH1'!L27</f>
        <v>0</v>
      </c>
      <c r="M27" s="37">
        <f>'Fig 8.1 - RH1'!M27</f>
        <v>0</v>
      </c>
      <c r="N27" s="37">
        <f>'Fig 8.1 - RH1'!N27</f>
        <v>0</v>
      </c>
      <c r="O27" s="37">
        <f>'Fig 8.1 - RH1'!O27</f>
        <v>0</v>
      </c>
      <c r="P27" s="40">
        <v>0</v>
      </c>
      <c r="Q27" s="40">
        <v>0</v>
      </c>
      <c r="R27" s="40">
        <v>0</v>
      </c>
      <c r="S27" s="40">
        <v>0</v>
      </c>
      <c r="T27" s="37">
        <v>0</v>
      </c>
      <c r="U27" s="37">
        <v>0</v>
      </c>
      <c r="V27" s="37">
        <v>0</v>
      </c>
      <c r="W27" s="37">
        <v>0</v>
      </c>
      <c r="AA27" s="37"/>
    </row>
    <row r="28" spans="2:27" s="41" customFormat="1" x14ac:dyDescent="0.25">
      <c r="B28" s="103"/>
      <c r="C28" s="41" t="str">
        <f>'Fig 8.1 - RH1'!$C28</f>
        <v>Wind, UT, 31</v>
      </c>
      <c r="D28" s="37">
        <f>'Fig 8.1 - RH1'!D28</f>
        <v>0</v>
      </c>
      <c r="E28" s="37">
        <v>0</v>
      </c>
      <c r="F28" s="37">
        <v>0</v>
      </c>
      <c r="G28" s="37">
        <v>0</v>
      </c>
      <c r="H28" s="37">
        <v>0</v>
      </c>
      <c r="I28" s="40">
        <v>0</v>
      </c>
      <c r="J28" s="37">
        <v>0</v>
      </c>
      <c r="K28" s="37"/>
      <c r="L28" s="37">
        <f>'Fig 8.1 - RH1'!L28</f>
        <v>0</v>
      </c>
      <c r="M28" s="37">
        <f>'Fig 8.1 - RH1'!M28</f>
        <v>0</v>
      </c>
      <c r="N28" s="37">
        <f>'Fig 8.1 - RH1'!N28</f>
        <v>0</v>
      </c>
      <c r="O28" s="37">
        <f>'Fig 8.1 - RH1'!O28</f>
        <v>0</v>
      </c>
      <c r="P28" s="40">
        <v>0</v>
      </c>
      <c r="Q28" s="40">
        <v>0</v>
      </c>
      <c r="R28" s="40">
        <v>0</v>
      </c>
      <c r="S28" s="40">
        <v>0</v>
      </c>
      <c r="T28" s="37">
        <v>0</v>
      </c>
      <c r="U28" s="37">
        <v>0</v>
      </c>
      <c r="V28" s="37">
        <v>0</v>
      </c>
      <c r="W28" s="37">
        <v>0</v>
      </c>
      <c r="AA28" s="37"/>
    </row>
    <row r="29" spans="2:27" s="41" customFormat="1" x14ac:dyDescent="0.25">
      <c r="B29" s="103"/>
      <c r="C29" s="41" t="str">
        <f>'Fig 8.1 - RH1'!$C29</f>
        <v>Wind, YK, 29</v>
      </c>
      <c r="D29" s="37">
        <f>'Fig 8.1 - RH1'!D29</f>
        <v>0</v>
      </c>
      <c r="E29" s="37">
        <v>0</v>
      </c>
      <c r="F29" s="37">
        <v>200</v>
      </c>
      <c r="G29" s="37">
        <v>140</v>
      </c>
      <c r="H29" s="37">
        <v>400</v>
      </c>
      <c r="I29" s="40">
        <v>0</v>
      </c>
      <c r="J29" s="37">
        <v>0</v>
      </c>
      <c r="K29" s="37"/>
      <c r="L29" s="37">
        <f>'Fig 8.1 - RH1'!L29</f>
        <v>0</v>
      </c>
      <c r="M29" s="37">
        <f>'Fig 8.1 - RH1'!M29</f>
        <v>0</v>
      </c>
      <c r="N29" s="37">
        <f>'Fig 8.1 - RH1'!N29</f>
        <v>261</v>
      </c>
      <c r="O29" s="40">
        <f>'Fig 8.1 - RH1'!O29</f>
        <v>400</v>
      </c>
      <c r="P29" s="40">
        <v>0</v>
      </c>
      <c r="Q29" s="40">
        <v>183</v>
      </c>
      <c r="R29" s="40">
        <v>39</v>
      </c>
      <c r="S29" s="40">
        <v>0</v>
      </c>
      <c r="T29" s="37">
        <v>0</v>
      </c>
      <c r="U29" s="37">
        <v>0</v>
      </c>
      <c r="V29" s="37">
        <v>400</v>
      </c>
      <c r="W29" s="37">
        <v>26</v>
      </c>
      <c r="AA29" s="37"/>
    </row>
    <row r="30" spans="2:27" s="41" customFormat="1" x14ac:dyDescent="0.25">
      <c r="B30" s="103"/>
      <c r="C30" s="41" t="str">
        <f>'Fig 8.1 - RH1'!$C30</f>
        <v>Wind, WYAE, 43</v>
      </c>
      <c r="D30" s="37">
        <f>'Fig 8.1 - RH1'!D30</f>
        <v>0</v>
      </c>
      <c r="E30" s="37">
        <v>0</v>
      </c>
      <c r="F30" s="37">
        <v>12</v>
      </c>
      <c r="G30" s="37">
        <v>0</v>
      </c>
      <c r="H30" s="37">
        <v>0</v>
      </c>
      <c r="I30" s="40">
        <v>0</v>
      </c>
      <c r="J30" s="37">
        <v>0</v>
      </c>
      <c r="K30" s="37"/>
      <c r="L30" s="37">
        <f>'Fig 8.1 - RH1'!L30</f>
        <v>0</v>
      </c>
      <c r="M30" s="37">
        <f>'Fig 8.1 - RH1'!M30</f>
        <v>0</v>
      </c>
      <c r="N30" s="37">
        <f>'Fig 8.1 - RH1'!N30</f>
        <v>0</v>
      </c>
      <c r="O30" s="37">
        <f>'Fig 8.1 - RH1'!O30</f>
        <v>0</v>
      </c>
      <c r="P30" s="40">
        <v>0</v>
      </c>
      <c r="Q30" s="40">
        <v>0</v>
      </c>
      <c r="R30" s="40">
        <v>0</v>
      </c>
      <c r="S30" s="40">
        <v>0</v>
      </c>
      <c r="T30" s="37">
        <v>0</v>
      </c>
      <c r="U30" s="37">
        <v>0</v>
      </c>
      <c r="V30" s="37">
        <v>727.07500000000005</v>
      </c>
      <c r="W30" s="37">
        <v>176.261</v>
      </c>
      <c r="AA30" s="37"/>
    </row>
    <row r="31" spans="2:27" s="41" customFormat="1" x14ac:dyDescent="0.25">
      <c r="B31" s="103"/>
      <c r="C31" s="41" t="str">
        <f>'Fig 8.1 - RH1'!$C31</f>
        <v>Wind, WV, 29</v>
      </c>
      <c r="D31" s="37">
        <f>'Fig 8.1 - RH1'!D31</f>
        <v>0</v>
      </c>
      <c r="E31" s="37">
        <v>0</v>
      </c>
      <c r="F31" s="37">
        <v>0</v>
      </c>
      <c r="G31" s="37">
        <v>0</v>
      </c>
      <c r="H31" s="37">
        <v>0</v>
      </c>
      <c r="I31" s="40">
        <v>0</v>
      </c>
      <c r="J31" s="37">
        <v>0</v>
      </c>
      <c r="K31" s="37"/>
      <c r="L31" s="37">
        <f>'Fig 8.1 - RH1'!L31</f>
        <v>0</v>
      </c>
      <c r="M31" s="37">
        <f>'Fig 8.1 - RH1'!M31</f>
        <v>0</v>
      </c>
      <c r="N31" s="37">
        <f>'Fig 8.1 - RH1'!N31</f>
        <v>0</v>
      </c>
      <c r="O31" s="37">
        <f>'Fig 8.1 - RH1'!O31</f>
        <v>0</v>
      </c>
      <c r="P31" s="40">
        <v>0</v>
      </c>
      <c r="Q31" s="40">
        <v>0</v>
      </c>
      <c r="R31" s="40">
        <v>0</v>
      </c>
      <c r="S31" s="40">
        <v>0</v>
      </c>
      <c r="T31" s="37">
        <v>0</v>
      </c>
      <c r="U31" s="37">
        <v>0</v>
      </c>
      <c r="V31" s="37">
        <v>0</v>
      </c>
      <c r="W31" s="37">
        <v>0</v>
      </c>
      <c r="AA31" s="37"/>
    </row>
    <row r="32" spans="2:27" s="41" customFormat="1" x14ac:dyDescent="0.25">
      <c r="B32" s="103"/>
      <c r="C32" s="41" t="str">
        <f>'Fig 8.1 - RH1'!$C32</f>
        <v>Wind, WW, 29</v>
      </c>
      <c r="D32" s="37">
        <f>'Fig 8.1 - RH1'!D32</f>
        <v>0</v>
      </c>
      <c r="E32" s="37">
        <v>0</v>
      </c>
      <c r="F32" s="37">
        <v>0</v>
      </c>
      <c r="G32" s="37">
        <v>0</v>
      </c>
      <c r="H32" s="37">
        <v>600</v>
      </c>
      <c r="I32" s="40">
        <v>0</v>
      </c>
      <c r="J32" s="37">
        <v>0</v>
      </c>
      <c r="K32" s="37"/>
      <c r="L32" s="37">
        <f>'Fig 8.1 - RH1'!L32</f>
        <v>0</v>
      </c>
      <c r="M32" s="37">
        <f>'Fig 8.1 - RH1'!M32</f>
        <v>0</v>
      </c>
      <c r="N32" s="37">
        <f>'Fig 8.1 - RH1'!N32</f>
        <v>0</v>
      </c>
      <c r="O32" s="40">
        <f>'Fig 8.1 - RH1'!O32</f>
        <v>48</v>
      </c>
      <c r="P32" s="40">
        <v>0</v>
      </c>
      <c r="Q32" s="40">
        <v>0</v>
      </c>
      <c r="R32" s="40">
        <v>0</v>
      </c>
      <c r="S32" s="40">
        <v>0</v>
      </c>
      <c r="T32" s="37">
        <v>0</v>
      </c>
      <c r="U32" s="37">
        <v>0</v>
      </c>
      <c r="V32" s="37">
        <v>314</v>
      </c>
      <c r="W32" s="37">
        <v>0</v>
      </c>
      <c r="AA32" s="37"/>
    </row>
    <row r="33" spans="2:27" s="41" customFormat="1" x14ac:dyDescent="0.25">
      <c r="B33" s="103"/>
      <c r="C33" s="41" t="str">
        <f>'Fig 8.1 - RH1'!$C33</f>
        <v>Utility Solar - PV - East</v>
      </c>
      <c r="D33" s="37">
        <f>'Fig 8.1 - RH1'!D33</f>
        <v>238</v>
      </c>
      <c r="E33" s="37">
        <v>215</v>
      </c>
      <c r="F33" s="37">
        <v>154</v>
      </c>
      <c r="G33" s="37">
        <v>154</v>
      </c>
      <c r="H33" s="37">
        <v>154</v>
      </c>
      <c r="I33" s="40">
        <v>94</v>
      </c>
      <c r="J33" s="37">
        <v>61.85</v>
      </c>
      <c r="K33" s="37"/>
      <c r="L33" s="37">
        <f>'Fig 8.1 - RH1'!L33</f>
        <v>154</v>
      </c>
      <c r="M33" s="37">
        <f>'Fig 8.1 - RH1'!M33</f>
        <v>0</v>
      </c>
      <c r="N33" s="37">
        <f>'Fig 8.1 - RH1'!N33</f>
        <v>154</v>
      </c>
      <c r="O33" s="37">
        <f>'Fig 8.1 - RH1'!O33</f>
        <v>154</v>
      </c>
      <c r="P33" s="40">
        <v>150</v>
      </c>
      <c r="Q33" s="40">
        <v>154</v>
      </c>
      <c r="R33" s="40">
        <v>154</v>
      </c>
      <c r="S33" s="40">
        <v>60</v>
      </c>
      <c r="T33" s="37">
        <v>55</v>
      </c>
      <c r="U33" s="37">
        <v>55</v>
      </c>
      <c r="V33" s="37">
        <v>577</v>
      </c>
      <c r="W33" s="37">
        <v>154</v>
      </c>
      <c r="AA33" s="37"/>
    </row>
    <row r="34" spans="2:27" s="41" customFormat="1" x14ac:dyDescent="0.25">
      <c r="B34" s="103"/>
      <c r="C34" s="41" t="str">
        <f>'Fig 8.1 - RH1'!$C34</f>
        <v>Utility Solar - PV - West</v>
      </c>
      <c r="D34" s="37">
        <f>'Fig 8.1 - RH1'!D34</f>
        <v>0</v>
      </c>
      <c r="E34" s="37">
        <v>0</v>
      </c>
      <c r="F34" s="37">
        <v>405</v>
      </c>
      <c r="G34" s="37">
        <v>337</v>
      </c>
      <c r="H34" s="37">
        <v>405</v>
      </c>
      <c r="I34" s="40">
        <v>0</v>
      </c>
      <c r="J34" s="37">
        <v>0</v>
      </c>
      <c r="K34" s="37"/>
      <c r="L34" s="37">
        <f>'Fig 8.1 - RH1'!L34</f>
        <v>583.93700000000001</v>
      </c>
      <c r="M34" s="37">
        <f>'Fig 8.1 - RH1'!M34</f>
        <v>0</v>
      </c>
      <c r="N34" s="37">
        <f>'Fig 8.1 - RH1'!N34</f>
        <v>599</v>
      </c>
      <c r="O34" s="37">
        <f>'Fig 8.1 - RH1'!O34</f>
        <v>599</v>
      </c>
      <c r="P34" s="40">
        <v>0</v>
      </c>
      <c r="Q34" s="40">
        <v>405</v>
      </c>
      <c r="R34" s="40">
        <v>508.28199999999998</v>
      </c>
      <c r="S34" s="40">
        <v>0</v>
      </c>
      <c r="T34" s="37">
        <v>0</v>
      </c>
      <c r="U34" s="37">
        <v>0</v>
      </c>
      <c r="V34" s="37">
        <v>532</v>
      </c>
      <c r="W34" s="37">
        <v>125</v>
      </c>
      <c r="AA34" s="37"/>
    </row>
    <row r="35" spans="2:27" s="41" customFormat="1" x14ac:dyDescent="0.25">
      <c r="B35" s="103"/>
      <c r="C35" s="41" t="str">
        <f>'Fig 8.1 - RH1'!$C35</f>
        <v>DSM, Class 1, ID-Curtail</v>
      </c>
      <c r="D35" s="37">
        <f>'Fig 8.1 - RH1'!D35</f>
        <v>0</v>
      </c>
      <c r="E35" s="37">
        <v>0</v>
      </c>
      <c r="F35" s="37">
        <v>0</v>
      </c>
      <c r="G35" s="37">
        <v>0</v>
      </c>
      <c r="H35" s="37">
        <v>0</v>
      </c>
      <c r="I35" s="40">
        <v>0</v>
      </c>
      <c r="J35" s="37">
        <v>0</v>
      </c>
      <c r="K35" s="37"/>
      <c r="L35" s="37">
        <f>'Fig 8.1 - RH1'!L35</f>
        <v>0</v>
      </c>
      <c r="M35" s="37">
        <f>'Fig 8.1 - RH1'!M35</f>
        <v>0</v>
      </c>
      <c r="N35" s="37">
        <f>'Fig 8.1 - RH1'!N35</f>
        <v>0</v>
      </c>
      <c r="O35" s="37">
        <f>'Fig 8.1 - RH1'!O35</f>
        <v>0</v>
      </c>
      <c r="P35" s="40">
        <v>0</v>
      </c>
      <c r="Q35" s="40">
        <v>0</v>
      </c>
      <c r="R35" s="40">
        <v>0</v>
      </c>
      <c r="S35" s="40">
        <v>0</v>
      </c>
      <c r="T35" s="37">
        <v>0</v>
      </c>
      <c r="U35" s="37">
        <v>0</v>
      </c>
      <c r="V35" s="37">
        <v>0</v>
      </c>
      <c r="W35" s="37">
        <v>0</v>
      </c>
      <c r="AA35" s="37"/>
    </row>
    <row r="36" spans="2:27" s="41" customFormat="1" x14ac:dyDescent="0.25">
      <c r="B36" s="103"/>
      <c r="C36" s="41" t="str">
        <f>'Fig 8.1 - RH1'!$C36</f>
        <v>DSM, Class 1, ID-Irrigate</v>
      </c>
      <c r="D36" s="37">
        <f>'Fig 8.1 - RH1'!D36</f>
        <v>19.96</v>
      </c>
      <c r="E36" s="37">
        <v>24.55</v>
      </c>
      <c r="F36" s="37">
        <v>0</v>
      </c>
      <c r="G36" s="37">
        <v>0</v>
      </c>
      <c r="H36" s="37">
        <v>0</v>
      </c>
      <c r="I36" s="40">
        <v>4.0199999999999996</v>
      </c>
      <c r="J36" s="37">
        <v>11.159999999999998</v>
      </c>
      <c r="K36" s="37"/>
      <c r="L36" s="37">
        <f>'Fig 8.1 - RH1'!L36</f>
        <v>25.93</v>
      </c>
      <c r="M36" s="37">
        <f>'Fig 8.1 - RH1'!M36</f>
        <v>0</v>
      </c>
      <c r="N36" s="37">
        <f>'Fig 8.1 - RH1'!N36</f>
        <v>0</v>
      </c>
      <c r="O36" s="37">
        <f>'Fig 8.1 - RH1'!O36</f>
        <v>0</v>
      </c>
      <c r="P36" s="40">
        <v>0</v>
      </c>
      <c r="Q36" s="40">
        <v>0</v>
      </c>
      <c r="R36" s="40">
        <v>25.929999999999996</v>
      </c>
      <c r="S36" s="40">
        <v>17.13</v>
      </c>
      <c r="T36" s="37">
        <v>24.55</v>
      </c>
      <c r="U36" s="37">
        <v>24.549999999999997</v>
      </c>
      <c r="V36" s="37">
        <v>0</v>
      </c>
      <c r="W36" s="37">
        <v>0</v>
      </c>
      <c r="AA36" s="37"/>
    </row>
    <row r="37" spans="2:27" s="41" customFormat="1" x14ac:dyDescent="0.25">
      <c r="B37" s="103"/>
      <c r="C37" s="41" t="str">
        <f>'Fig 8.1 - RH1'!$C37</f>
        <v>DSM, Class 1, UT-Curtail</v>
      </c>
      <c r="D37" s="37">
        <f>'Fig 8.1 - RH1'!D37</f>
        <v>0</v>
      </c>
      <c r="E37" s="37">
        <v>0</v>
      </c>
      <c r="F37" s="37">
        <v>0</v>
      </c>
      <c r="G37" s="37">
        <v>0</v>
      </c>
      <c r="H37" s="37">
        <v>0</v>
      </c>
      <c r="I37" s="40">
        <v>0</v>
      </c>
      <c r="J37" s="37">
        <v>0</v>
      </c>
      <c r="K37" s="37"/>
      <c r="L37" s="37">
        <f>'Fig 8.1 - RH1'!L37</f>
        <v>0</v>
      </c>
      <c r="M37" s="37">
        <f>'Fig 8.1 - RH1'!M37</f>
        <v>0</v>
      </c>
      <c r="N37" s="37">
        <f>'Fig 8.1 - RH1'!N37</f>
        <v>0</v>
      </c>
      <c r="O37" s="37">
        <f>'Fig 8.1 - RH1'!O37</f>
        <v>0</v>
      </c>
      <c r="P37" s="40">
        <v>0</v>
      </c>
      <c r="Q37" s="40">
        <v>0</v>
      </c>
      <c r="R37" s="40">
        <v>0</v>
      </c>
      <c r="S37" s="40">
        <v>0</v>
      </c>
      <c r="T37" s="37">
        <v>0</v>
      </c>
      <c r="U37" s="37">
        <v>0</v>
      </c>
      <c r="V37" s="37">
        <v>0</v>
      </c>
      <c r="W37" s="37">
        <v>0</v>
      </c>
      <c r="AA37" s="37"/>
    </row>
    <row r="38" spans="2:27" s="41" customFormat="1" x14ac:dyDescent="0.25">
      <c r="B38" s="103"/>
      <c r="C38" s="41" t="str">
        <f>'Fig 8.1 - RH1'!$C38</f>
        <v>DSM, Class 1, UT-DLC-RES</v>
      </c>
      <c r="D38" s="37">
        <f>'Fig 8.1 - RH1'!D38</f>
        <v>57.75</v>
      </c>
      <c r="E38" s="37">
        <v>6.51</v>
      </c>
      <c r="F38" s="37">
        <v>0</v>
      </c>
      <c r="G38" s="37">
        <v>0</v>
      </c>
      <c r="H38" s="37">
        <v>0</v>
      </c>
      <c r="I38" s="40">
        <v>4.9400000000000004</v>
      </c>
      <c r="J38" s="37">
        <v>4.9400000000000004</v>
      </c>
      <c r="K38" s="37"/>
      <c r="L38" s="37">
        <f>'Fig 8.1 - RH1'!L38</f>
        <v>4.9400000000000004</v>
      </c>
      <c r="M38" s="37">
        <f>'Fig 8.1 - RH1'!M38</f>
        <v>4.9400000000000004</v>
      </c>
      <c r="N38" s="37">
        <f>'Fig 8.1 - RH1'!N38</f>
        <v>0</v>
      </c>
      <c r="O38" s="37">
        <f>'Fig 8.1 - RH1'!O38</f>
        <v>0</v>
      </c>
      <c r="P38" s="40">
        <v>4.9400000000000004</v>
      </c>
      <c r="Q38" s="40">
        <v>0</v>
      </c>
      <c r="R38" s="40">
        <v>9.9499999999999993</v>
      </c>
      <c r="S38" s="40">
        <v>4.9400000000000004</v>
      </c>
      <c r="T38" s="37">
        <v>28.4</v>
      </c>
      <c r="U38" s="37">
        <v>0</v>
      </c>
      <c r="V38" s="37">
        <v>0</v>
      </c>
      <c r="W38" s="37">
        <v>5.01</v>
      </c>
      <c r="AA38" s="37"/>
    </row>
    <row r="39" spans="2:27" s="41" customFormat="1" x14ac:dyDescent="0.25">
      <c r="B39" s="103"/>
      <c r="C39" s="41" t="str">
        <f>'Fig 8.1 - RH1'!$C39</f>
        <v>DSM, Class 1, UT-Irrigate</v>
      </c>
      <c r="D39" s="37">
        <f>'Fig 8.1 - RH1'!D39</f>
        <v>16.489999999999998</v>
      </c>
      <c r="E39" s="37">
        <v>16.490000000000002</v>
      </c>
      <c r="F39" s="37">
        <v>0</v>
      </c>
      <c r="G39" s="37">
        <v>0</v>
      </c>
      <c r="H39" s="37">
        <v>0</v>
      </c>
      <c r="I39" s="40">
        <v>0</v>
      </c>
      <c r="J39" s="37">
        <v>9.9499999999999993</v>
      </c>
      <c r="K39" s="37"/>
      <c r="L39" s="37">
        <f>'Fig 8.1 - RH1'!L39</f>
        <v>19.03</v>
      </c>
      <c r="M39" s="37">
        <f>'Fig 8.1 - RH1'!M39</f>
        <v>0</v>
      </c>
      <c r="N39" s="37">
        <f>'Fig 8.1 - RH1'!N39</f>
        <v>0</v>
      </c>
      <c r="O39" s="37">
        <f>'Fig 8.1 - RH1'!O39</f>
        <v>0</v>
      </c>
      <c r="P39" s="40">
        <v>0</v>
      </c>
      <c r="Q39" s="40">
        <v>0</v>
      </c>
      <c r="R39" s="40">
        <v>19.03</v>
      </c>
      <c r="S39" s="40">
        <v>12.489999999999998</v>
      </c>
      <c r="T39" s="37">
        <v>16.489999999999998</v>
      </c>
      <c r="U39" s="37">
        <v>16.490000000000002</v>
      </c>
      <c r="V39" s="37">
        <v>0</v>
      </c>
      <c r="W39" s="37">
        <v>0</v>
      </c>
      <c r="AA39" s="37"/>
    </row>
    <row r="40" spans="2:27" s="41" customFormat="1" x14ac:dyDescent="0.25">
      <c r="B40" s="103"/>
      <c r="C40" s="41" t="str">
        <f>'Fig 8.1 - RH1'!$C40</f>
        <v>DSM, Class 1, WY-Curtail</v>
      </c>
      <c r="D40" s="37">
        <f>'Fig 8.1 - RH1'!D40</f>
        <v>0</v>
      </c>
      <c r="E40" s="37">
        <v>0</v>
      </c>
      <c r="F40" s="37">
        <v>0</v>
      </c>
      <c r="G40" s="37">
        <v>0</v>
      </c>
      <c r="H40" s="37">
        <v>0</v>
      </c>
      <c r="I40" s="40">
        <v>0</v>
      </c>
      <c r="J40" s="37">
        <v>3.09</v>
      </c>
      <c r="K40" s="37"/>
      <c r="L40" s="37">
        <f>'Fig 8.1 - RH1'!L40</f>
        <v>0</v>
      </c>
      <c r="M40" s="37">
        <f>'Fig 8.1 - RH1'!M40</f>
        <v>0</v>
      </c>
      <c r="N40" s="37">
        <f>'Fig 8.1 - RH1'!N40</f>
        <v>0</v>
      </c>
      <c r="O40" s="37">
        <f>'Fig 8.1 - RH1'!O40</f>
        <v>0</v>
      </c>
      <c r="P40" s="40">
        <v>0</v>
      </c>
      <c r="Q40" s="40">
        <v>0</v>
      </c>
      <c r="R40" s="40">
        <v>0</v>
      </c>
      <c r="S40" s="40">
        <v>0</v>
      </c>
      <c r="T40" s="37">
        <v>0</v>
      </c>
      <c r="U40" s="37">
        <v>0</v>
      </c>
      <c r="V40" s="37">
        <v>45.800000000000004</v>
      </c>
      <c r="W40" s="37">
        <v>45.800000000000004</v>
      </c>
      <c r="AA40" s="37"/>
    </row>
    <row r="41" spans="2:27" s="41" customFormat="1" x14ac:dyDescent="0.25">
      <c r="B41" s="103"/>
      <c r="C41" s="41" t="str">
        <f>'Fig 8.1 - RH1'!$C41</f>
        <v>DSM, Class 1, WY-DLC-RES</v>
      </c>
      <c r="D41" s="37">
        <f>'Fig 8.1 - RH1'!D41</f>
        <v>0</v>
      </c>
      <c r="E41" s="37">
        <v>0</v>
      </c>
      <c r="F41" s="37">
        <v>0</v>
      </c>
      <c r="G41" s="37">
        <v>0</v>
      </c>
      <c r="H41" s="37">
        <v>0</v>
      </c>
      <c r="I41" s="40">
        <v>0</v>
      </c>
      <c r="J41" s="37">
        <v>0</v>
      </c>
      <c r="K41" s="37"/>
      <c r="L41" s="37">
        <f>'Fig 8.1 - RH1'!L41</f>
        <v>0</v>
      </c>
      <c r="M41" s="37">
        <f>'Fig 8.1 - RH1'!M41</f>
        <v>0</v>
      </c>
      <c r="N41" s="37">
        <f>'Fig 8.1 - RH1'!N41</f>
        <v>0</v>
      </c>
      <c r="O41" s="37">
        <f>'Fig 8.1 - RH1'!O41</f>
        <v>0</v>
      </c>
      <c r="P41" s="40">
        <v>0</v>
      </c>
      <c r="Q41" s="40">
        <v>0</v>
      </c>
      <c r="R41" s="40">
        <v>0</v>
      </c>
      <c r="S41" s="40">
        <v>0</v>
      </c>
      <c r="T41" s="37">
        <v>0</v>
      </c>
      <c r="U41" s="37">
        <v>0</v>
      </c>
      <c r="V41" s="37">
        <v>4.95</v>
      </c>
      <c r="W41" s="37">
        <v>4.95</v>
      </c>
      <c r="AA41" s="37"/>
    </row>
    <row r="42" spans="2:27" s="41" customFormat="1" x14ac:dyDescent="0.25">
      <c r="B42" s="103"/>
      <c r="C42" s="41" t="str">
        <f>'Fig 8.1 - RH1'!$C42</f>
        <v>DSM, Class 1, WY-Irrigate</v>
      </c>
      <c r="D42" s="37">
        <f>'Fig 8.1 - RH1'!D42</f>
        <v>0</v>
      </c>
      <c r="E42" s="37">
        <v>0</v>
      </c>
      <c r="F42" s="37">
        <v>0</v>
      </c>
      <c r="G42" s="37">
        <v>0</v>
      </c>
      <c r="H42" s="37">
        <v>0</v>
      </c>
      <c r="I42" s="40">
        <v>0</v>
      </c>
      <c r="J42" s="37">
        <v>0</v>
      </c>
      <c r="K42" s="37"/>
      <c r="L42" s="37">
        <f>'Fig 8.1 - RH1'!L42</f>
        <v>0</v>
      </c>
      <c r="M42" s="37">
        <f>'Fig 8.1 - RH1'!M42</f>
        <v>0</v>
      </c>
      <c r="N42" s="37">
        <f>'Fig 8.1 - RH1'!N42</f>
        <v>0</v>
      </c>
      <c r="O42" s="37">
        <f>'Fig 8.1 - RH1'!O42</f>
        <v>0</v>
      </c>
      <c r="P42" s="40">
        <v>0</v>
      </c>
      <c r="Q42" s="40">
        <v>0</v>
      </c>
      <c r="R42" s="40">
        <v>0</v>
      </c>
      <c r="S42" s="40">
        <v>0</v>
      </c>
      <c r="T42" s="37">
        <v>0</v>
      </c>
      <c r="U42" s="37">
        <v>0</v>
      </c>
      <c r="V42" s="37">
        <v>0</v>
      </c>
      <c r="W42" s="37">
        <v>0</v>
      </c>
      <c r="AA42" s="37"/>
    </row>
    <row r="43" spans="2:27" s="41" customFormat="1" x14ac:dyDescent="0.25">
      <c r="B43" s="103"/>
      <c r="C43" s="41" t="str">
        <f>'Fig 8.1 - RH1'!$C43</f>
        <v>DSM, Class 1, CA-Curtail</v>
      </c>
      <c r="D43" s="37">
        <f>'Fig 8.1 - RH1'!D43</f>
        <v>0</v>
      </c>
      <c r="E43" s="37">
        <v>0</v>
      </c>
      <c r="F43" s="37">
        <v>0</v>
      </c>
      <c r="G43" s="37">
        <v>0</v>
      </c>
      <c r="H43" s="37">
        <v>0</v>
      </c>
      <c r="I43" s="40">
        <v>0</v>
      </c>
      <c r="J43" s="37">
        <v>0</v>
      </c>
      <c r="K43" s="37"/>
      <c r="L43" s="37">
        <f>'Fig 8.1 - RH1'!L43</f>
        <v>0</v>
      </c>
      <c r="M43" s="37">
        <f>'Fig 8.1 - RH1'!M43</f>
        <v>0</v>
      </c>
      <c r="N43" s="37">
        <f>'Fig 8.1 - RH1'!N43</f>
        <v>0</v>
      </c>
      <c r="O43" s="37">
        <f>'Fig 8.1 - RH1'!O43</f>
        <v>0</v>
      </c>
      <c r="P43" s="40">
        <v>0</v>
      </c>
      <c r="Q43" s="40">
        <v>0</v>
      </c>
      <c r="R43" s="40">
        <v>0</v>
      </c>
      <c r="S43" s="40">
        <v>0</v>
      </c>
      <c r="T43" s="37">
        <v>0</v>
      </c>
      <c r="U43" s="37">
        <v>0</v>
      </c>
      <c r="V43" s="37">
        <v>0</v>
      </c>
      <c r="W43" s="37">
        <v>0</v>
      </c>
      <c r="AA43" s="37"/>
    </row>
    <row r="44" spans="2:27" s="41" customFormat="1" x14ac:dyDescent="0.25">
      <c r="B44" s="103"/>
      <c r="C44" s="41" t="str">
        <f>'Fig 8.1 - RH1'!$C44</f>
        <v>DSM, Class 1, CA-DLC-RES</v>
      </c>
      <c r="D44" s="37">
        <f>'Fig 8.1 - RH1'!D44</f>
        <v>0</v>
      </c>
      <c r="E44" s="37">
        <v>0</v>
      </c>
      <c r="F44" s="37">
        <v>0</v>
      </c>
      <c r="G44" s="37">
        <v>0</v>
      </c>
      <c r="H44" s="37">
        <v>0</v>
      </c>
      <c r="I44" s="40">
        <v>0</v>
      </c>
      <c r="J44" s="37">
        <v>0</v>
      </c>
      <c r="K44" s="37"/>
      <c r="L44" s="37">
        <f>'Fig 8.1 - RH1'!L44</f>
        <v>0</v>
      </c>
      <c r="M44" s="37">
        <f>'Fig 8.1 - RH1'!M44</f>
        <v>0</v>
      </c>
      <c r="N44" s="37">
        <f>'Fig 8.1 - RH1'!N44</f>
        <v>0</v>
      </c>
      <c r="O44" s="37">
        <f>'Fig 8.1 - RH1'!O44</f>
        <v>0</v>
      </c>
      <c r="P44" s="40">
        <v>0</v>
      </c>
      <c r="Q44" s="40">
        <v>0</v>
      </c>
      <c r="R44" s="40">
        <v>0</v>
      </c>
      <c r="S44" s="40">
        <v>0</v>
      </c>
      <c r="T44" s="37">
        <v>0</v>
      </c>
      <c r="U44" s="37">
        <v>0</v>
      </c>
      <c r="V44" s="37">
        <v>0</v>
      </c>
      <c r="W44" s="37">
        <v>0</v>
      </c>
      <c r="AA44" s="37"/>
    </row>
    <row r="45" spans="2:27" s="41" customFormat="1" x14ac:dyDescent="0.25">
      <c r="B45" s="103"/>
      <c r="C45" s="41" t="str">
        <f>'Fig 8.1 - RH1'!$C45</f>
        <v>DSM, Class 1, CA-Irrigate</v>
      </c>
      <c r="D45" s="37">
        <f>'Fig 8.1 - RH1'!D45</f>
        <v>0</v>
      </c>
      <c r="E45" s="37">
        <v>0</v>
      </c>
      <c r="F45" s="37">
        <v>0</v>
      </c>
      <c r="G45" s="37">
        <v>0</v>
      </c>
      <c r="H45" s="37">
        <v>0</v>
      </c>
      <c r="I45" s="40">
        <v>0</v>
      </c>
      <c r="J45" s="37">
        <v>0</v>
      </c>
      <c r="K45" s="37"/>
      <c r="L45" s="37">
        <f>'Fig 8.1 - RH1'!L45</f>
        <v>0</v>
      </c>
      <c r="M45" s="37">
        <f>'Fig 8.1 - RH1'!M45</f>
        <v>0</v>
      </c>
      <c r="N45" s="37">
        <f>'Fig 8.1 - RH1'!N45</f>
        <v>0</v>
      </c>
      <c r="O45" s="37">
        <f>'Fig 8.1 - RH1'!O45</f>
        <v>0</v>
      </c>
      <c r="P45" s="40">
        <v>0</v>
      </c>
      <c r="Q45" s="40">
        <v>0</v>
      </c>
      <c r="R45" s="40">
        <v>0</v>
      </c>
      <c r="S45" s="40">
        <v>0</v>
      </c>
      <c r="T45" s="37">
        <v>0</v>
      </c>
      <c r="U45" s="37">
        <v>0</v>
      </c>
      <c r="V45" s="37">
        <v>0</v>
      </c>
      <c r="W45" s="37">
        <v>0</v>
      </c>
      <c r="AA45" s="37"/>
    </row>
    <row r="46" spans="2:27" s="41" customFormat="1" x14ac:dyDescent="0.25">
      <c r="B46" s="103"/>
      <c r="C46" s="41" t="str">
        <f>'Fig 8.1 - RH1'!$C46</f>
        <v>DSM, Class 1, OR-Curtail</v>
      </c>
      <c r="D46" s="37">
        <f>'Fig 8.1 - RH1'!D46</f>
        <v>31.769999999999996</v>
      </c>
      <c r="E46" s="37">
        <v>21.22</v>
      </c>
      <c r="F46" s="37">
        <v>31.770000000000003</v>
      </c>
      <c r="G46" s="37">
        <v>21.15</v>
      </c>
      <c r="H46" s="37">
        <v>32.860000000000007</v>
      </c>
      <c r="I46" s="40">
        <v>31.769999999999996</v>
      </c>
      <c r="J46" s="37">
        <v>31.770000000000003</v>
      </c>
      <c r="K46" s="37"/>
      <c r="L46" s="37">
        <f>'Fig 8.1 - RH1'!L46</f>
        <v>31.770000000000003</v>
      </c>
      <c r="M46" s="37">
        <f>'Fig 8.1 - RH1'!M46</f>
        <v>31.770000000000003</v>
      </c>
      <c r="N46" s="37">
        <f>'Fig 8.1 - RH1'!N46</f>
        <v>31.770000000000003</v>
      </c>
      <c r="O46" s="37">
        <f>'Fig 8.1 - RH1'!O46</f>
        <v>31.770000000000003</v>
      </c>
      <c r="P46" s="40">
        <v>31.77</v>
      </c>
      <c r="Q46" s="40">
        <v>31.770000000000003</v>
      </c>
      <c r="R46" s="40">
        <v>31.770000000000003</v>
      </c>
      <c r="S46" s="40">
        <v>31.770000000000003</v>
      </c>
      <c r="T46" s="37">
        <v>21.22</v>
      </c>
      <c r="U46" s="37">
        <v>21.22</v>
      </c>
      <c r="V46" s="37">
        <v>32.860000000000007</v>
      </c>
      <c r="W46" s="37">
        <v>31.770000000000003</v>
      </c>
      <c r="AA46" s="37"/>
    </row>
    <row r="47" spans="2:27" s="41" customFormat="1" x14ac:dyDescent="0.25">
      <c r="B47" s="103"/>
      <c r="C47" s="41" t="str">
        <f>'Fig 8.1 - RH1'!$C47</f>
        <v>DSM, Class 1, OR-DLC-RES</v>
      </c>
      <c r="D47" s="37">
        <f>'Fig 8.1 - RH1'!D47</f>
        <v>0</v>
      </c>
      <c r="E47" s="37">
        <v>0</v>
      </c>
      <c r="F47" s="37">
        <v>0</v>
      </c>
      <c r="G47" s="37">
        <v>8.19</v>
      </c>
      <c r="H47" s="37">
        <v>0</v>
      </c>
      <c r="I47" s="40">
        <v>0</v>
      </c>
      <c r="J47" s="37">
        <v>0</v>
      </c>
      <c r="K47" s="37"/>
      <c r="L47" s="37">
        <f>'Fig 8.1 - RH1'!L47</f>
        <v>0</v>
      </c>
      <c r="M47" s="37">
        <f>'Fig 8.1 - RH1'!M47</f>
        <v>0</v>
      </c>
      <c r="N47" s="37">
        <f>'Fig 8.1 - RH1'!N47</f>
        <v>3.73</v>
      </c>
      <c r="O47" s="37">
        <f>'Fig 8.1 - RH1'!O47</f>
        <v>0</v>
      </c>
      <c r="P47" s="40">
        <v>0</v>
      </c>
      <c r="Q47" s="40">
        <v>0</v>
      </c>
      <c r="R47" s="40">
        <v>0</v>
      </c>
      <c r="S47" s="40">
        <v>3.73</v>
      </c>
      <c r="T47" s="37">
        <v>0</v>
      </c>
      <c r="U47" s="37">
        <v>0</v>
      </c>
      <c r="V47" s="37">
        <v>0</v>
      </c>
      <c r="W47" s="37">
        <v>0</v>
      </c>
      <c r="AA47" s="37"/>
    </row>
    <row r="48" spans="2:27" s="41" customFormat="1" x14ac:dyDescent="0.25">
      <c r="B48" s="103"/>
      <c r="C48" s="41" t="str">
        <f>'Fig 8.1 - RH1'!$C48</f>
        <v>DSM, Class 1, OR-Irrigate</v>
      </c>
      <c r="D48" s="37">
        <f>'Fig 8.1 - RH1'!D48</f>
        <v>8.42</v>
      </c>
      <c r="E48" s="37">
        <v>5.0199999999999996</v>
      </c>
      <c r="F48" s="37">
        <v>8.42</v>
      </c>
      <c r="G48" s="37">
        <v>8.42</v>
      </c>
      <c r="H48" s="37">
        <v>8.68</v>
      </c>
      <c r="I48" s="40">
        <v>8.42</v>
      </c>
      <c r="J48" s="37">
        <v>8.42</v>
      </c>
      <c r="K48" s="37"/>
      <c r="L48" s="37">
        <f>'Fig 8.1 - RH1'!L48</f>
        <v>5.0199999999999996</v>
      </c>
      <c r="M48" s="37">
        <f>'Fig 8.1 - RH1'!M48</f>
        <v>5.0199999999999996</v>
      </c>
      <c r="N48" s="37">
        <f>'Fig 8.1 - RH1'!N48</f>
        <v>8.42</v>
      </c>
      <c r="O48" s="37">
        <f>'Fig 8.1 - RH1'!O48</f>
        <v>8.68</v>
      </c>
      <c r="P48" s="40">
        <v>8.42</v>
      </c>
      <c r="Q48" s="40">
        <v>8.42</v>
      </c>
      <c r="R48" s="40">
        <v>8.42</v>
      </c>
      <c r="S48" s="40">
        <v>8.42</v>
      </c>
      <c r="T48" s="37">
        <v>8.42</v>
      </c>
      <c r="U48" s="37">
        <v>8.42</v>
      </c>
      <c r="V48" s="37">
        <v>8.68</v>
      </c>
      <c r="W48" s="37">
        <v>8.42</v>
      </c>
      <c r="AA48" s="37"/>
    </row>
    <row r="49" spans="2:27" s="41" customFormat="1" x14ac:dyDescent="0.25">
      <c r="B49" s="103"/>
      <c r="C49" s="41" t="str">
        <f>'Fig 8.1 - RH1'!$C49</f>
        <v>DSM, Class 1, WA-Curtail</v>
      </c>
      <c r="D49" s="37">
        <f>'Fig 8.1 - RH1'!D49</f>
        <v>0</v>
      </c>
      <c r="E49" s="37">
        <v>0</v>
      </c>
      <c r="F49" s="37">
        <v>0</v>
      </c>
      <c r="G49" s="37">
        <v>0</v>
      </c>
      <c r="H49" s="37">
        <v>0</v>
      </c>
      <c r="I49" s="40">
        <v>0</v>
      </c>
      <c r="J49" s="37">
        <v>0</v>
      </c>
      <c r="K49" s="37"/>
      <c r="L49" s="37">
        <f>'Fig 8.1 - RH1'!L49</f>
        <v>0</v>
      </c>
      <c r="M49" s="37">
        <f>'Fig 8.1 - RH1'!M49</f>
        <v>0</v>
      </c>
      <c r="N49" s="37">
        <f>'Fig 8.1 - RH1'!N49</f>
        <v>0</v>
      </c>
      <c r="O49" s="37">
        <f>'Fig 8.1 - RH1'!O49</f>
        <v>0</v>
      </c>
      <c r="P49" s="40">
        <v>0</v>
      </c>
      <c r="Q49" s="40">
        <v>0</v>
      </c>
      <c r="R49" s="40">
        <v>0</v>
      </c>
      <c r="S49" s="40">
        <v>0</v>
      </c>
      <c r="T49" s="37">
        <v>0</v>
      </c>
      <c r="U49" s="37">
        <v>0</v>
      </c>
      <c r="V49" s="37">
        <v>0</v>
      </c>
      <c r="W49" s="37">
        <v>0</v>
      </c>
      <c r="AA49" s="37"/>
    </row>
    <row r="50" spans="2:27" s="41" customFormat="1" x14ac:dyDescent="0.25">
      <c r="B50" s="103"/>
      <c r="C50" s="41" t="str">
        <f>'Fig 8.1 - RH1'!$C50</f>
        <v>DSM, Class 1, WA-DLC-RES</v>
      </c>
      <c r="D50" s="37">
        <f>'Fig 8.1 - RH1'!D50</f>
        <v>0</v>
      </c>
      <c r="E50" s="37">
        <v>0</v>
      </c>
      <c r="F50" s="37">
        <v>0</v>
      </c>
      <c r="G50" s="37">
        <v>0</v>
      </c>
      <c r="H50" s="37">
        <v>0</v>
      </c>
      <c r="I50" s="40">
        <v>0</v>
      </c>
      <c r="J50" s="37">
        <v>0</v>
      </c>
      <c r="K50" s="37"/>
      <c r="L50" s="37">
        <f>'Fig 8.1 - RH1'!L50</f>
        <v>0</v>
      </c>
      <c r="M50" s="37">
        <f>'Fig 8.1 - RH1'!M50</f>
        <v>0</v>
      </c>
      <c r="N50" s="37">
        <f>'Fig 8.1 - RH1'!N50</f>
        <v>0</v>
      </c>
      <c r="O50" s="37">
        <f>'Fig 8.1 - RH1'!O50</f>
        <v>0</v>
      </c>
      <c r="P50" s="40">
        <v>0</v>
      </c>
      <c r="Q50" s="40">
        <v>0</v>
      </c>
      <c r="R50" s="40">
        <v>0</v>
      </c>
      <c r="S50" s="40">
        <v>0</v>
      </c>
      <c r="T50" s="37">
        <v>0</v>
      </c>
      <c r="U50" s="37">
        <v>0</v>
      </c>
      <c r="V50" s="37">
        <v>0</v>
      </c>
      <c r="W50" s="37">
        <v>0</v>
      </c>
      <c r="AA50" s="37"/>
    </row>
    <row r="51" spans="2:27" s="41" customFormat="1" x14ac:dyDescent="0.25">
      <c r="B51" s="103"/>
      <c r="C51" s="41" t="str">
        <f>'Fig 8.1 - RH1'!$C51</f>
        <v>DSM, Class 1, WA-Irrigate</v>
      </c>
      <c r="D51" s="37">
        <f>'Fig 8.1 - RH1'!D51</f>
        <v>0</v>
      </c>
      <c r="E51" s="37">
        <v>0</v>
      </c>
      <c r="F51" s="37">
        <v>0</v>
      </c>
      <c r="G51" s="37">
        <v>0</v>
      </c>
      <c r="H51" s="37">
        <v>0</v>
      </c>
      <c r="I51" s="40">
        <v>0</v>
      </c>
      <c r="J51" s="37">
        <v>0</v>
      </c>
      <c r="K51" s="37"/>
      <c r="L51" s="37">
        <f>'Fig 8.1 - RH1'!L51</f>
        <v>0</v>
      </c>
      <c r="M51" s="37">
        <f>'Fig 8.1 - RH1'!M51</f>
        <v>0</v>
      </c>
      <c r="N51" s="37">
        <f>'Fig 8.1 - RH1'!N51</f>
        <v>0</v>
      </c>
      <c r="O51" s="37">
        <f>'Fig 8.1 - RH1'!O51</f>
        <v>0</v>
      </c>
      <c r="P51" s="40">
        <v>0</v>
      </c>
      <c r="Q51" s="40">
        <v>0</v>
      </c>
      <c r="R51" s="40">
        <v>0</v>
      </c>
      <c r="S51" s="40">
        <v>0</v>
      </c>
      <c r="T51" s="37">
        <v>0</v>
      </c>
      <c r="U51" s="37">
        <v>0</v>
      </c>
      <c r="V51" s="37">
        <v>0</v>
      </c>
      <c r="W51" s="37">
        <v>0</v>
      </c>
      <c r="AA51" s="37"/>
    </row>
    <row r="52" spans="2:27" s="41" customFormat="1" x14ac:dyDescent="0.25">
      <c r="B52" s="103"/>
      <c r="C52" s="41" t="str">
        <f>'Fig 8.1 - RH1'!$C52</f>
        <v>DSM, Class 2, ID</v>
      </c>
      <c r="D52" s="37">
        <f>'Fig 8.1 - RH1'!D52</f>
        <v>93.11</v>
      </c>
      <c r="E52" s="37">
        <v>95.049999999999983</v>
      </c>
      <c r="F52" s="37">
        <v>90.97999999999999</v>
      </c>
      <c r="G52" s="37">
        <v>149.38000000000002</v>
      </c>
      <c r="H52" s="37">
        <v>149.35000000000002</v>
      </c>
      <c r="I52" s="40">
        <v>91</v>
      </c>
      <c r="J52" s="37">
        <v>91.13</v>
      </c>
      <c r="K52" s="37"/>
      <c r="L52" s="37">
        <f>'Fig 8.1 - RH1'!L52</f>
        <v>92.27</v>
      </c>
      <c r="M52" s="37">
        <f>'Fig 8.1 - RH1'!M52</f>
        <v>90.44</v>
      </c>
      <c r="N52" s="37">
        <f>'Fig 8.1 - RH1'!N52</f>
        <v>91.07</v>
      </c>
      <c r="O52" s="37">
        <f>'Fig 8.1 - RH1'!O52</f>
        <v>90.989999999999981</v>
      </c>
      <c r="P52" s="40">
        <v>149.38000000000002</v>
      </c>
      <c r="Q52" s="40">
        <v>149.38000000000002</v>
      </c>
      <c r="R52" s="40">
        <v>97.99</v>
      </c>
      <c r="S52" s="40">
        <v>90.050000000000011</v>
      </c>
      <c r="T52" s="37">
        <v>90.85</v>
      </c>
      <c r="U52" s="37">
        <v>91.809999999999988</v>
      </c>
      <c r="V52" s="37">
        <v>107.45000000000003</v>
      </c>
      <c r="W52" s="37">
        <v>108.76000000000002</v>
      </c>
      <c r="AA52" s="37"/>
    </row>
    <row r="53" spans="2:27" s="41" customFormat="1" x14ac:dyDescent="0.25">
      <c r="B53" s="103"/>
      <c r="C53" s="41" t="str">
        <f>'Fig 8.1 - RH1'!$C53</f>
        <v>DSM, Class 2, UT</v>
      </c>
      <c r="D53" s="37">
        <f>'Fig 8.1 - RH1'!D53</f>
        <v>1625.9</v>
      </c>
      <c r="E53" s="37">
        <v>1687.1999999999998</v>
      </c>
      <c r="F53" s="37">
        <v>1604.5000000000002</v>
      </c>
      <c r="G53" s="37">
        <v>2179.8000000000002</v>
      </c>
      <c r="H53" s="37">
        <v>2179.1000000000004</v>
      </c>
      <c r="I53" s="40">
        <v>1621.6000000000004</v>
      </c>
      <c r="J53" s="37">
        <v>1619.6</v>
      </c>
      <c r="K53" s="37"/>
      <c r="L53" s="37">
        <f>'Fig 8.1 - RH1'!L53</f>
        <v>1634.1000000000001</v>
      </c>
      <c r="M53" s="37">
        <f>'Fig 8.1 - RH1'!M53</f>
        <v>1596.2</v>
      </c>
      <c r="N53" s="37">
        <f>'Fig 8.1 - RH1'!N53</f>
        <v>1606.7999999999997</v>
      </c>
      <c r="O53" s="37">
        <f>'Fig 8.1 - RH1'!O53</f>
        <v>1604.9</v>
      </c>
      <c r="P53" s="40">
        <v>2179.8000000000002</v>
      </c>
      <c r="Q53" s="40">
        <v>2179.9</v>
      </c>
      <c r="R53" s="40">
        <v>1716.1000000000001</v>
      </c>
      <c r="S53" s="40">
        <v>1625.8000000000004</v>
      </c>
      <c r="T53" s="37">
        <v>1621.3</v>
      </c>
      <c r="U53" s="37">
        <v>1645.3</v>
      </c>
      <c r="V53" s="37">
        <v>1805.5000000000002</v>
      </c>
      <c r="W53" s="37">
        <v>1807.4000000000003</v>
      </c>
      <c r="AA53" s="37"/>
    </row>
    <row r="54" spans="2:27" s="41" customFormat="1" x14ac:dyDescent="0.25">
      <c r="B54" s="103"/>
      <c r="C54" s="41" t="str">
        <f>'Fig 8.1 - RH1'!$C54</f>
        <v>DSM, Class 2, WY</v>
      </c>
      <c r="D54" s="37">
        <f>'Fig 8.1 - RH1'!D54</f>
        <v>269.60000000000002</v>
      </c>
      <c r="E54" s="37">
        <v>274.00000000000006</v>
      </c>
      <c r="F54" s="37">
        <v>271.54000000000002</v>
      </c>
      <c r="G54" s="37">
        <v>399.25</v>
      </c>
      <c r="H54" s="37">
        <v>399.09</v>
      </c>
      <c r="I54" s="40">
        <v>272.20000000000005</v>
      </c>
      <c r="J54" s="37">
        <v>271.94000000000005</v>
      </c>
      <c r="K54" s="37"/>
      <c r="L54" s="37">
        <f>'Fig 8.1 - RH1'!L54</f>
        <v>272.87</v>
      </c>
      <c r="M54" s="37">
        <f>'Fig 8.1 - RH1'!M54</f>
        <v>271.23</v>
      </c>
      <c r="N54" s="37">
        <f>'Fig 8.1 - RH1'!N54</f>
        <v>271.42999999999995</v>
      </c>
      <c r="O54" s="37">
        <f>'Fig 8.1 - RH1'!O54</f>
        <v>271.42999999999995</v>
      </c>
      <c r="P54" s="40">
        <v>399.23999999999995</v>
      </c>
      <c r="Q54" s="40">
        <v>399.22999999999996</v>
      </c>
      <c r="R54" s="40">
        <v>277.18</v>
      </c>
      <c r="S54" s="40">
        <v>274.10000000000002</v>
      </c>
      <c r="T54" s="37">
        <v>269.68</v>
      </c>
      <c r="U54" s="37">
        <v>271.33000000000004</v>
      </c>
      <c r="V54" s="37">
        <v>299.95999999999998</v>
      </c>
      <c r="W54" s="37">
        <v>300</v>
      </c>
      <c r="AA54" s="37"/>
    </row>
    <row r="55" spans="2:27" s="41" customFormat="1" x14ac:dyDescent="0.25">
      <c r="B55" s="103"/>
      <c r="C55" s="41" t="str">
        <f>'Fig 8.1 - RH1'!$C55</f>
        <v>DSM, Class 2, CA</v>
      </c>
      <c r="D55" s="37">
        <f>'Fig 8.1 - RH1'!D55</f>
        <v>29.71</v>
      </c>
      <c r="E55" s="37">
        <v>30.04</v>
      </c>
      <c r="F55" s="37">
        <v>29.570000000000004</v>
      </c>
      <c r="G55" s="37">
        <v>51.359999999999985</v>
      </c>
      <c r="H55" s="37">
        <v>51.38000000000001</v>
      </c>
      <c r="I55" s="40">
        <v>29.580000000000002</v>
      </c>
      <c r="J55" s="37">
        <v>29.62</v>
      </c>
      <c r="K55" s="37"/>
      <c r="L55" s="37">
        <f>'Fig 8.1 - RH1'!L55</f>
        <v>29.280000000000005</v>
      </c>
      <c r="M55" s="37">
        <f>'Fig 8.1 - RH1'!M55</f>
        <v>29.080000000000005</v>
      </c>
      <c r="N55" s="37">
        <f>'Fig 8.1 - RH1'!N55</f>
        <v>29.180000000000003</v>
      </c>
      <c r="O55" s="37">
        <f>'Fig 8.1 - RH1'!O55</f>
        <v>29.170000000000005</v>
      </c>
      <c r="P55" s="40">
        <v>51.379999999999988</v>
      </c>
      <c r="Q55" s="40">
        <v>51.339999999999996</v>
      </c>
      <c r="R55" s="40">
        <v>30.919999999999998</v>
      </c>
      <c r="S55" s="40">
        <v>30.27</v>
      </c>
      <c r="T55" s="37">
        <v>29.240000000000002</v>
      </c>
      <c r="U55" s="37">
        <v>29.54</v>
      </c>
      <c r="V55" s="37">
        <v>35.260000000000005</v>
      </c>
      <c r="W55" s="37">
        <v>35.330000000000005</v>
      </c>
      <c r="AA55" s="37"/>
    </row>
    <row r="56" spans="2:27" s="41" customFormat="1" x14ac:dyDescent="0.25">
      <c r="B56" s="103"/>
      <c r="C56" s="41" t="str">
        <f>'Fig 8.1 - RH1'!$C56</f>
        <v>DSM, Class 2, OR</v>
      </c>
      <c r="D56" s="37">
        <f>'Fig 8.1 - RH1'!D56</f>
        <v>512.29999999999984</v>
      </c>
      <c r="E56" s="37">
        <v>514.29999999999995</v>
      </c>
      <c r="F56" s="37">
        <v>513.99999999999989</v>
      </c>
      <c r="G56" s="37">
        <v>808.80000000000007</v>
      </c>
      <c r="H56" s="37">
        <v>808.6</v>
      </c>
      <c r="I56" s="40">
        <v>513.79999999999995</v>
      </c>
      <c r="J56" s="37">
        <v>514.59999999999991</v>
      </c>
      <c r="K56" s="37"/>
      <c r="L56" s="37">
        <f>'Fig 8.1 - RH1'!L56</f>
        <v>513.69999999999993</v>
      </c>
      <c r="M56" s="37">
        <f>'Fig 8.1 - RH1'!M56</f>
        <v>510.9</v>
      </c>
      <c r="N56" s="37">
        <f>'Fig 8.1 - RH1'!N56</f>
        <v>511.49999999999994</v>
      </c>
      <c r="O56" s="37">
        <f>'Fig 8.1 - RH1'!O56</f>
        <v>511.29999999999995</v>
      </c>
      <c r="P56" s="40">
        <v>808.8</v>
      </c>
      <c r="Q56" s="40">
        <v>808.8</v>
      </c>
      <c r="R56" s="40">
        <v>523.69999999999993</v>
      </c>
      <c r="S56" s="40">
        <v>485.7</v>
      </c>
      <c r="T56" s="37">
        <v>508.7</v>
      </c>
      <c r="U56" s="37">
        <v>510.79999999999995</v>
      </c>
      <c r="V56" s="37">
        <v>620.40000000000009</v>
      </c>
      <c r="W56" s="37">
        <v>621.60000000000014</v>
      </c>
      <c r="AA56" s="37"/>
    </row>
    <row r="57" spans="2:27" s="41" customFormat="1" x14ac:dyDescent="0.25">
      <c r="B57" s="103"/>
      <c r="C57" s="41" t="str">
        <f>'Fig 8.1 - RH1'!$C57</f>
        <v>DSM, Class 2, WA</v>
      </c>
      <c r="D57" s="37">
        <f>'Fig 8.1 - RH1'!D57</f>
        <v>181.87</v>
      </c>
      <c r="E57" s="37">
        <v>184.28</v>
      </c>
      <c r="F57" s="37">
        <v>181.03</v>
      </c>
      <c r="G57" s="37">
        <v>285.28999999999996</v>
      </c>
      <c r="H57" s="37">
        <v>285.22999999999996</v>
      </c>
      <c r="I57" s="40">
        <v>181.03</v>
      </c>
      <c r="J57" s="37">
        <v>181.01999999999998</v>
      </c>
      <c r="K57" s="37"/>
      <c r="L57" s="37">
        <f>'Fig 8.1 - RH1'!L57</f>
        <v>181.28999999999996</v>
      </c>
      <c r="M57" s="37">
        <f>'Fig 8.1 - RH1'!M57</f>
        <v>180.60999999999996</v>
      </c>
      <c r="N57" s="37">
        <f>'Fig 8.1 - RH1'!N57</f>
        <v>180.68</v>
      </c>
      <c r="O57" s="37">
        <f>'Fig 8.1 - RH1'!O57</f>
        <v>180.66</v>
      </c>
      <c r="P57" s="40">
        <v>285.29999999999995</v>
      </c>
      <c r="Q57" s="40">
        <v>285.29999999999995</v>
      </c>
      <c r="R57" s="40">
        <v>186.17</v>
      </c>
      <c r="S57" s="40">
        <v>170.41000000000005</v>
      </c>
      <c r="T57" s="37">
        <v>180.29</v>
      </c>
      <c r="U57" s="37">
        <v>181.39999999999998</v>
      </c>
      <c r="V57" s="37">
        <v>202.8</v>
      </c>
      <c r="W57" s="37">
        <v>203.65</v>
      </c>
      <c r="AA57" s="37"/>
    </row>
    <row r="58" spans="2:27" s="41" customFormat="1" x14ac:dyDescent="0.25">
      <c r="B58" s="103"/>
      <c r="C58" s="41" t="str">
        <f>'Fig 8.1 - RH1'!$C58</f>
        <v>FOT Mona Q3</v>
      </c>
      <c r="D58" s="37">
        <f>'Fig 8.1 - RH1'!D58</f>
        <v>59.799099999999996</v>
      </c>
      <c r="E58" s="37">
        <v>109.58775</v>
      </c>
      <c r="F58" s="37">
        <v>41.481000000000002</v>
      </c>
      <c r="G58" s="37">
        <v>32.21</v>
      </c>
      <c r="H58" s="37">
        <v>1.1707000000000001</v>
      </c>
      <c r="I58" s="40">
        <v>108.35280000000003</v>
      </c>
      <c r="J58" s="37">
        <v>123.53725000000001</v>
      </c>
      <c r="K58" s="37"/>
      <c r="L58" s="37">
        <f>'Fig 8.1 - RH1'!L58</f>
        <v>84.088750000000005</v>
      </c>
      <c r="M58" s="37">
        <f>'Fig 8.1 - RH1'!M58</f>
        <v>52.98995</v>
      </c>
      <c r="N58" s="37">
        <f>'Fig 8.1 - RH1'!N58</f>
        <v>70.635799999999989</v>
      </c>
      <c r="O58" s="37">
        <f>'Fig 8.1 - RH1'!O58</f>
        <v>61.150749999999995</v>
      </c>
      <c r="P58" s="40">
        <v>67.234749999999991</v>
      </c>
      <c r="Q58" s="40">
        <v>28.350949999999994</v>
      </c>
      <c r="R58" s="40">
        <v>0</v>
      </c>
      <c r="S58" s="40">
        <v>93.803049999999999</v>
      </c>
      <c r="T58" s="37">
        <v>143.37655000000001</v>
      </c>
      <c r="U58" s="37">
        <v>125.5219</v>
      </c>
      <c r="V58" s="37">
        <v>50.477350000000001</v>
      </c>
      <c r="W58" s="37">
        <v>44.640599999999999</v>
      </c>
      <c r="AA58" s="37"/>
    </row>
    <row r="59" spans="2:27" s="41" customFormat="1" x14ac:dyDescent="0.25">
      <c r="B59" s="103"/>
      <c r="C59" s="41" t="str">
        <f>'Fig 8.1 - RH1'!$C59</f>
        <v>FOT COB Q3</v>
      </c>
      <c r="D59" s="37">
        <f>'Fig 8.1 - RH1'!D59</f>
        <v>118.30530000000002</v>
      </c>
      <c r="E59" s="37">
        <v>199.38285000000005</v>
      </c>
      <c r="F59" s="37">
        <v>131.85</v>
      </c>
      <c r="G59" s="37">
        <v>113.29575</v>
      </c>
      <c r="H59" s="37">
        <v>21.073150000000002</v>
      </c>
      <c r="I59" s="40">
        <v>198.20885000000001</v>
      </c>
      <c r="J59" s="37">
        <v>201.73565000000005</v>
      </c>
      <c r="K59" s="37"/>
      <c r="L59" s="37">
        <f>'Fig 8.1 - RH1'!L59</f>
        <v>129.10930000000002</v>
      </c>
      <c r="M59" s="37">
        <f>'Fig 8.1 - RH1'!M59</f>
        <v>94.886849999999995</v>
      </c>
      <c r="N59" s="37">
        <f>'Fig 8.1 - RH1'!N59</f>
        <v>123.98569999999999</v>
      </c>
      <c r="O59" s="37">
        <f>'Fig 8.1 - RH1'!O59</f>
        <v>120.53829999999998</v>
      </c>
      <c r="P59" s="40">
        <v>159.95290000000006</v>
      </c>
      <c r="Q59" s="40">
        <v>95.916750000000008</v>
      </c>
      <c r="R59" s="40">
        <v>123.11164999999998</v>
      </c>
      <c r="S59" s="40">
        <v>199.44915000000003</v>
      </c>
      <c r="T59" s="37">
        <v>197.97260000000003</v>
      </c>
      <c r="U59" s="37">
        <v>177.45079999999999</v>
      </c>
      <c r="V59" s="37">
        <v>147.38420000000002</v>
      </c>
      <c r="W59" s="37">
        <v>160.24275000000003</v>
      </c>
      <c r="AA59" s="37"/>
    </row>
    <row r="60" spans="2:27" s="41" customFormat="1" x14ac:dyDescent="0.25">
      <c r="B60" s="103"/>
      <c r="C60" s="41" t="str">
        <f>'Fig 8.1 - RH1'!$C60</f>
        <v>FOT Mid Columbia Flat</v>
      </c>
      <c r="D60" s="37">
        <f>'Fig 8.1 - RH1'!D60</f>
        <v>0</v>
      </c>
      <c r="E60" s="37">
        <v>0</v>
      </c>
      <c r="F60" s="37">
        <v>0</v>
      </c>
      <c r="G60" s="37">
        <v>0</v>
      </c>
      <c r="H60" s="37">
        <v>0</v>
      </c>
      <c r="I60" s="40">
        <v>0</v>
      </c>
      <c r="J60" s="37">
        <v>0</v>
      </c>
      <c r="K60" s="37"/>
      <c r="L60" s="37">
        <f>'Fig 8.1 - RH1'!L60</f>
        <v>0</v>
      </c>
      <c r="M60" s="37">
        <f>'Fig 8.1 - RH1'!M60</f>
        <v>0</v>
      </c>
      <c r="N60" s="37">
        <f>'Fig 8.1 - RH1'!N60</f>
        <v>0</v>
      </c>
      <c r="O60" s="37">
        <f>'Fig 8.1 - RH1'!O60</f>
        <v>0</v>
      </c>
      <c r="P60" s="40">
        <v>0</v>
      </c>
      <c r="Q60" s="40">
        <v>0</v>
      </c>
      <c r="R60" s="40">
        <v>0</v>
      </c>
      <c r="S60" s="40">
        <v>0</v>
      </c>
      <c r="T60" s="37">
        <v>0</v>
      </c>
      <c r="U60" s="37">
        <v>0</v>
      </c>
      <c r="V60" s="37">
        <v>0</v>
      </c>
      <c r="W60" s="37">
        <v>0</v>
      </c>
      <c r="AA60" s="37"/>
    </row>
    <row r="61" spans="2:27" s="41" customFormat="1" x14ac:dyDescent="0.25">
      <c r="B61" s="103"/>
      <c r="C61" s="41" t="str">
        <f>'Fig 8.1 - RH1'!$C61</f>
        <v>FOT MidColumbia Q3</v>
      </c>
      <c r="D61" s="37">
        <f>'Fig 8.1 - RH1'!D61</f>
        <v>400</v>
      </c>
      <c r="E61" s="37">
        <v>400</v>
      </c>
      <c r="F61" s="37">
        <v>400</v>
      </c>
      <c r="G61" s="37">
        <v>400</v>
      </c>
      <c r="H61" s="37">
        <v>396.79070000000002</v>
      </c>
      <c r="I61" s="40">
        <v>400</v>
      </c>
      <c r="J61" s="37">
        <v>400</v>
      </c>
      <c r="K61" s="37"/>
      <c r="L61" s="37">
        <f>'Fig 8.1 - RH1'!L61</f>
        <v>400</v>
      </c>
      <c r="M61" s="37">
        <f>'Fig 8.1 - RH1'!M61</f>
        <v>400</v>
      </c>
      <c r="N61" s="37">
        <f>'Fig 8.1 - RH1'!N61</f>
        <v>400</v>
      </c>
      <c r="O61" s="37">
        <f>'Fig 8.1 - RH1'!O61</f>
        <v>400</v>
      </c>
      <c r="P61" s="40">
        <v>400</v>
      </c>
      <c r="Q61" s="40">
        <v>400</v>
      </c>
      <c r="R61" s="40">
        <v>400</v>
      </c>
      <c r="S61" s="40">
        <v>400</v>
      </c>
      <c r="T61" s="37">
        <v>400</v>
      </c>
      <c r="U61" s="37">
        <v>400</v>
      </c>
      <c r="V61" s="37">
        <v>400</v>
      </c>
      <c r="W61" s="37">
        <v>400</v>
      </c>
      <c r="AA61" s="37"/>
    </row>
    <row r="62" spans="2:27" s="41" customFormat="1" x14ac:dyDescent="0.25">
      <c r="B62" s="103"/>
      <c r="C62" s="41" t="str">
        <f>'Fig 8.1 - RH1'!$C62</f>
        <v>FOT MidColumbia Q3 - 2</v>
      </c>
      <c r="D62" s="37">
        <f>'Fig 8.1 - RH1'!D62</f>
        <v>334.9588</v>
      </c>
      <c r="E62" s="37">
        <v>365.98059999999998</v>
      </c>
      <c r="F62" s="37">
        <v>350.49684999999994</v>
      </c>
      <c r="G62" s="37">
        <v>342.22965000000005</v>
      </c>
      <c r="H62" s="37">
        <v>282.24900000000002</v>
      </c>
      <c r="I62" s="40">
        <v>366.74259999999998</v>
      </c>
      <c r="J62" s="37">
        <v>367.37504999999999</v>
      </c>
      <c r="K62" s="37"/>
      <c r="L62" s="37">
        <f>'Fig 8.1 - RH1'!L62</f>
        <v>345.68169999999998</v>
      </c>
      <c r="M62" s="37">
        <f>'Fig 8.1 - RH1'!M62</f>
        <v>334.67469999999992</v>
      </c>
      <c r="N62" s="37">
        <f>'Fig 8.1 - RH1'!N62</f>
        <v>331.66139999999996</v>
      </c>
      <c r="O62" s="37">
        <f>'Fig 8.1 - RH1'!O62</f>
        <v>346.66829999999999</v>
      </c>
      <c r="P62" s="40">
        <v>358.44504999999998</v>
      </c>
      <c r="Q62" s="40">
        <v>332.52384999999998</v>
      </c>
      <c r="R62" s="40">
        <v>365.12265000000002</v>
      </c>
      <c r="S62" s="40">
        <v>363.41104999999999</v>
      </c>
      <c r="T62" s="37">
        <v>366.67340000000002</v>
      </c>
      <c r="U62" s="37">
        <v>366.57354999999995</v>
      </c>
      <c r="V62" s="37">
        <v>303.95639999999997</v>
      </c>
      <c r="W62" s="37">
        <v>340.79755</v>
      </c>
      <c r="AA62" s="37"/>
    </row>
    <row r="63" spans="2:27" s="41" customFormat="1" x14ac:dyDescent="0.25">
      <c r="B63" s="103"/>
      <c r="C63" s="41" t="str">
        <f>'Fig 8.1 - RH1'!$C63</f>
        <v>FOT NOB Q3</v>
      </c>
      <c r="D63" s="37">
        <f>'Fig 8.1 - RH1'!D63</f>
        <v>100</v>
      </c>
      <c r="E63" s="37">
        <v>100</v>
      </c>
      <c r="F63" s="37">
        <v>100</v>
      </c>
      <c r="G63" s="37">
        <v>100</v>
      </c>
      <c r="H63" s="37">
        <v>100</v>
      </c>
      <c r="I63" s="40">
        <v>100</v>
      </c>
      <c r="J63" s="37">
        <v>100</v>
      </c>
      <c r="K63" s="37"/>
      <c r="L63" s="37">
        <f>'Fig 8.1 - RH1'!L63</f>
        <v>100</v>
      </c>
      <c r="M63" s="37">
        <f>'Fig 8.1 - RH1'!M63</f>
        <v>100</v>
      </c>
      <c r="N63" s="37">
        <f>'Fig 8.1 - RH1'!N63</f>
        <v>100</v>
      </c>
      <c r="O63" s="37">
        <f>'Fig 8.1 - RH1'!O63</f>
        <v>100</v>
      </c>
      <c r="P63" s="40">
        <v>100</v>
      </c>
      <c r="Q63" s="40">
        <v>100</v>
      </c>
      <c r="R63" s="40">
        <v>20</v>
      </c>
      <c r="S63" s="40">
        <v>100</v>
      </c>
      <c r="T63" s="37">
        <v>100</v>
      </c>
      <c r="U63" s="37">
        <v>100</v>
      </c>
      <c r="V63" s="37">
        <v>100</v>
      </c>
      <c r="W63" s="37">
        <v>100</v>
      </c>
      <c r="AA63" s="37"/>
    </row>
    <row r="64" spans="2:27" s="41" customFormat="1" x14ac:dyDescent="0.25">
      <c r="B64" s="103"/>
      <c r="C64" s="41" t="str">
        <f>'Fig 8.1 - RH1'!$C64</f>
        <v>Battery Storage - West</v>
      </c>
      <c r="D64" s="37"/>
      <c r="E64" s="37">
        <v>2</v>
      </c>
      <c r="F64" s="37"/>
      <c r="G64" s="37">
        <v>4</v>
      </c>
      <c r="H64" s="37"/>
      <c r="I64" s="40"/>
      <c r="J64" s="37"/>
      <c r="K64" s="37"/>
      <c r="L64" s="37"/>
      <c r="M64" s="37"/>
      <c r="N64" s="37"/>
      <c r="O64" s="37"/>
      <c r="P64" s="40"/>
      <c r="Q64" s="40"/>
      <c r="R64" s="40"/>
      <c r="S64" s="40"/>
      <c r="T64" s="37"/>
      <c r="U64" s="37"/>
      <c r="V64" s="37"/>
      <c r="W64" s="37"/>
      <c r="AA64" s="37"/>
    </row>
    <row r="65" spans="2:27" s="41" customFormat="1" x14ac:dyDescent="0.25">
      <c r="B65" s="103"/>
      <c r="D65" s="37"/>
      <c r="E65" s="37"/>
      <c r="F65" s="37"/>
      <c r="G65" s="37"/>
      <c r="H65" s="37"/>
      <c r="I65" s="40"/>
      <c r="J65" s="37"/>
      <c r="K65" s="37"/>
      <c r="L65" s="37"/>
      <c r="M65" s="37"/>
      <c r="N65" s="37"/>
      <c r="O65" s="37"/>
      <c r="P65" s="40"/>
      <c r="Q65" s="40"/>
      <c r="R65" s="40"/>
      <c r="S65" s="40"/>
      <c r="T65" s="37"/>
      <c r="U65" s="37"/>
      <c r="V65" s="37"/>
      <c r="W65" s="37"/>
      <c r="AA65" s="37"/>
    </row>
    <row r="66" spans="2:27" s="41" customFormat="1" x14ac:dyDescent="0.25">
      <c r="B66" s="103"/>
      <c r="D66" s="37"/>
      <c r="E66" s="37"/>
      <c r="F66" s="37"/>
      <c r="G66" s="37"/>
      <c r="H66" s="37"/>
      <c r="I66" s="40"/>
      <c r="J66" s="37"/>
      <c r="K66" s="37"/>
      <c r="L66" s="37"/>
      <c r="M66" s="37"/>
      <c r="N66" s="37"/>
      <c r="O66" s="37"/>
      <c r="P66" s="40"/>
      <c r="Q66" s="40"/>
      <c r="R66" s="40"/>
      <c r="S66" s="40"/>
      <c r="T66" s="37"/>
      <c r="U66" s="37"/>
      <c r="V66" s="37"/>
      <c r="W66" s="37"/>
      <c r="AA66" s="37"/>
    </row>
    <row r="67" spans="2:27" s="41" customFormat="1" x14ac:dyDescent="0.25">
      <c r="B67" s="103"/>
      <c r="C67" s="41" t="str">
        <f>'Fig 8.1 - RH1'!$C67</f>
        <v>DaveJohnston 1</v>
      </c>
      <c r="D67" s="37">
        <f>'Fig 8.1 - RH1'!D67</f>
        <v>-106</v>
      </c>
      <c r="E67" s="37">
        <v>0</v>
      </c>
      <c r="F67" s="37">
        <v>0</v>
      </c>
      <c r="G67" s="37">
        <v>0</v>
      </c>
      <c r="H67" s="37">
        <v>0</v>
      </c>
      <c r="I67" s="40">
        <v>0</v>
      </c>
      <c r="J67" s="37">
        <v>0</v>
      </c>
      <c r="K67" s="37"/>
      <c r="L67" s="37">
        <f>'Fig 8.1 - RH1'!L67</f>
        <v>-106</v>
      </c>
      <c r="M67" s="37">
        <f>'Fig 8.1 - RH1'!M67</f>
        <v>-106</v>
      </c>
      <c r="N67" s="37">
        <f>'Fig 8.1 - RH1'!N67</f>
        <v>-106</v>
      </c>
      <c r="O67" s="37">
        <f>'Fig 8.1 - RH1'!O67</f>
        <v>-106</v>
      </c>
      <c r="P67" s="40">
        <v>0</v>
      </c>
      <c r="Q67" s="40">
        <v>0</v>
      </c>
      <c r="R67" s="40">
        <v>0</v>
      </c>
      <c r="S67" s="40">
        <v>0</v>
      </c>
      <c r="T67" s="37">
        <v>0</v>
      </c>
      <c r="U67" s="37">
        <v>0</v>
      </c>
      <c r="V67" s="37">
        <v>0</v>
      </c>
      <c r="W67" s="37">
        <v>0</v>
      </c>
      <c r="AA67" s="37"/>
    </row>
    <row r="68" spans="2:27" s="41" customFormat="1" x14ac:dyDescent="0.25">
      <c r="B68" s="103"/>
      <c r="C68" s="41" t="str">
        <f>'Fig 8.1 - RH1'!$C68</f>
        <v>DaveJohnston 2</v>
      </c>
      <c r="D68" s="37">
        <f>'Fig 8.1 - RH1'!D68</f>
        <v>-106</v>
      </c>
      <c r="E68" s="37">
        <v>0</v>
      </c>
      <c r="F68" s="37">
        <v>0</v>
      </c>
      <c r="G68" s="37">
        <v>0</v>
      </c>
      <c r="H68" s="37">
        <v>0</v>
      </c>
      <c r="I68" s="40">
        <v>0</v>
      </c>
      <c r="J68" s="37">
        <v>0</v>
      </c>
      <c r="K68" s="37"/>
      <c r="L68" s="37">
        <f>'Fig 8.1 - RH1'!L68</f>
        <v>-106</v>
      </c>
      <c r="M68" s="37">
        <f>'Fig 8.1 - RH1'!M68</f>
        <v>-106</v>
      </c>
      <c r="N68" s="37">
        <f>'Fig 8.1 - RH1'!N68</f>
        <v>-106</v>
      </c>
      <c r="O68" s="37">
        <f>'Fig 8.1 - RH1'!O68</f>
        <v>-106</v>
      </c>
      <c r="P68" s="40">
        <v>0</v>
      </c>
      <c r="Q68" s="40">
        <v>0</v>
      </c>
      <c r="R68" s="40">
        <v>0</v>
      </c>
      <c r="S68" s="40">
        <v>0</v>
      </c>
      <c r="T68" s="37">
        <v>0</v>
      </c>
      <c r="U68" s="37">
        <v>0</v>
      </c>
      <c r="V68" s="37">
        <v>0</v>
      </c>
      <c r="W68" s="37">
        <v>0</v>
      </c>
      <c r="AA68" s="37"/>
    </row>
    <row r="69" spans="2:27" s="41" customFormat="1" x14ac:dyDescent="0.25">
      <c r="B69" s="103"/>
      <c r="C69" s="41" t="str">
        <f>'Fig 8.1 - RH1'!$C69</f>
        <v>DaveJohnston 3</v>
      </c>
      <c r="D69" s="37">
        <f>'Fig 8.1 - RH1'!D69</f>
        <v>-218</v>
      </c>
      <c r="E69" s="37">
        <v>-220</v>
      </c>
      <c r="F69" s="37">
        <v>-220</v>
      </c>
      <c r="G69" s="37">
        <v>-220</v>
      </c>
      <c r="H69" s="37">
        <v>-220</v>
      </c>
      <c r="I69" s="40">
        <v>-220</v>
      </c>
      <c r="J69" s="37">
        <v>-220</v>
      </c>
      <c r="K69" s="37"/>
      <c r="L69" s="37">
        <f>'Fig 8.1 - RH1'!L69</f>
        <v>-220</v>
      </c>
      <c r="M69" s="37">
        <f>'Fig 8.1 - RH1'!M69</f>
        <v>-220</v>
      </c>
      <c r="N69" s="37">
        <f>'Fig 8.1 - RH1'!N69</f>
        <v>-220</v>
      </c>
      <c r="O69" s="37">
        <f>'Fig 8.1 - RH1'!O69</f>
        <v>-220</v>
      </c>
      <c r="P69" s="40">
        <v>-220</v>
      </c>
      <c r="Q69" s="40">
        <v>-220</v>
      </c>
      <c r="R69" s="40">
        <v>-220</v>
      </c>
      <c r="S69" s="40">
        <v>-220</v>
      </c>
      <c r="T69" s="37">
        <v>-220</v>
      </c>
      <c r="U69" s="37">
        <v>-220</v>
      </c>
      <c r="V69" s="37">
        <v>-220</v>
      </c>
      <c r="W69" s="37">
        <v>-220</v>
      </c>
      <c r="AA69" s="37"/>
    </row>
    <row r="70" spans="2:27" s="41" customFormat="1" x14ac:dyDescent="0.25">
      <c r="B70" s="103"/>
      <c r="C70" s="41" t="str">
        <f>'Fig 8.1 - RH1'!$C70</f>
        <v>DaveJohnston 4</v>
      </c>
      <c r="D70" s="37">
        <f>'Fig 8.1 - RH1'!D70</f>
        <v>-330</v>
      </c>
      <c r="E70" s="37">
        <v>-330</v>
      </c>
      <c r="F70" s="37">
        <v>-330</v>
      </c>
      <c r="G70" s="37">
        <v>-330</v>
      </c>
      <c r="H70" s="37">
        <v>-330</v>
      </c>
      <c r="I70" s="40">
        <v>-330</v>
      </c>
      <c r="J70" s="37">
        <v>-330</v>
      </c>
      <c r="K70" s="37"/>
      <c r="L70" s="37">
        <f>'Fig 8.1 - RH1'!L70</f>
        <v>-330</v>
      </c>
      <c r="M70" s="37">
        <f>'Fig 8.1 - RH1'!M70</f>
        <v>-330</v>
      </c>
      <c r="N70" s="37">
        <f>'Fig 8.1 - RH1'!N70</f>
        <v>-330</v>
      </c>
      <c r="O70" s="37">
        <f>'Fig 8.1 - RH1'!O70</f>
        <v>-330</v>
      </c>
      <c r="P70" s="40">
        <v>-330</v>
      </c>
      <c r="Q70" s="40">
        <v>-330</v>
      </c>
      <c r="R70" s="40">
        <v>-330</v>
      </c>
      <c r="S70" s="40">
        <v>-330</v>
      </c>
      <c r="T70" s="37">
        <v>-330</v>
      </c>
      <c r="U70" s="37">
        <v>-330</v>
      </c>
      <c r="V70" s="37">
        <v>-330</v>
      </c>
      <c r="W70" s="37">
        <v>-330</v>
      </c>
      <c r="AA70" s="37"/>
    </row>
    <row r="71" spans="2:27" s="41" customFormat="1" x14ac:dyDescent="0.25">
      <c r="B71" s="148">
        <v>1</v>
      </c>
      <c r="C71" s="41" t="str">
        <f>'Fig 8.1 - RH1'!$C71</f>
        <v>DaveJohnston 1  (Coal Early Retirement/Conversions)</v>
      </c>
      <c r="D71" s="37">
        <f>'Fig 8.1 - RH1'!D71</f>
        <v>0</v>
      </c>
      <c r="E71" s="37">
        <v>-106</v>
      </c>
      <c r="F71" s="37">
        <v>-106</v>
      </c>
      <c r="G71" s="37">
        <v>-106</v>
      </c>
      <c r="H71" s="37">
        <v>-106</v>
      </c>
      <c r="I71" s="40">
        <v>-106</v>
      </c>
      <c r="J71" s="37">
        <v>-106</v>
      </c>
      <c r="K71" s="37"/>
      <c r="L71" s="37">
        <f>'Fig 8.1 - RH1'!L71</f>
        <v>0</v>
      </c>
      <c r="M71" s="37">
        <f>'Fig 8.1 - RH1'!M71</f>
        <v>0</v>
      </c>
      <c r="N71" s="37">
        <f>'Fig 8.1 - RH1'!N71</f>
        <v>0</v>
      </c>
      <c r="O71" s="37">
        <f>'Fig 8.1 - RH1'!O71</f>
        <v>0</v>
      </c>
      <c r="P71" s="40">
        <v>-106</v>
      </c>
      <c r="Q71" s="40">
        <v>-106</v>
      </c>
      <c r="R71" s="40">
        <v>-106</v>
      </c>
      <c r="S71" s="40">
        <v>-106</v>
      </c>
      <c r="T71" s="37">
        <v>-106</v>
      </c>
      <c r="U71" s="37">
        <v>-106</v>
      </c>
      <c r="V71" s="37">
        <v>-106</v>
      </c>
      <c r="W71" s="37">
        <v>-106</v>
      </c>
      <c r="AA71" s="37"/>
    </row>
    <row r="72" spans="2:27" s="41" customFormat="1" x14ac:dyDescent="0.25">
      <c r="B72" s="148">
        <v>1</v>
      </c>
      <c r="C72" s="41" t="str">
        <f>'Fig 8.1 - RH1'!$C72</f>
        <v>DaveJohnston 2  (Coal Early Retirement/Conversions)</v>
      </c>
      <c r="D72" s="37">
        <f>'Fig 8.1 - RH1'!D72</f>
        <v>0</v>
      </c>
      <c r="E72" s="37">
        <v>-106</v>
      </c>
      <c r="F72" s="37">
        <v>-106</v>
      </c>
      <c r="G72" s="37">
        <v>-106</v>
      </c>
      <c r="H72" s="37">
        <v>-106</v>
      </c>
      <c r="I72" s="40">
        <v>-106</v>
      </c>
      <c r="J72" s="37">
        <v>-106</v>
      </c>
      <c r="K72" s="37"/>
      <c r="L72" s="37">
        <f>'Fig 8.1 - RH1'!L72</f>
        <v>0</v>
      </c>
      <c r="M72" s="37">
        <f>'Fig 8.1 - RH1'!M72</f>
        <v>0</v>
      </c>
      <c r="N72" s="37">
        <f>'Fig 8.1 - RH1'!N72</f>
        <v>0</v>
      </c>
      <c r="O72" s="37">
        <f>'Fig 8.1 - RH1'!O72</f>
        <v>0</v>
      </c>
      <c r="P72" s="40">
        <v>-106</v>
      </c>
      <c r="Q72" s="40">
        <v>-106</v>
      </c>
      <c r="R72" s="40">
        <v>-106</v>
      </c>
      <c r="S72" s="40">
        <v>-106</v>
      </c>
      <c r="T72" s="37">
        <v>-106</v>
      </c>
      <c r="U72" s="37">
        <v>-106</v>
      </c>
      <c r="V72" s="37">
        <v>-106</v>
      </c>
      <c r="W72" s="37">
        <v>-106</v>
      </c>
      <c r="AA72" s="37"/>
    </row>
    <row r="73" spans="2:27" s="41" customFormat="1" x14ac:dyDescent="0.25">
      <c r="B73" s="148"/>
      <c r="C73" s="41" t="str">
        <f>'Fig 8.1 - RH1'!$C73</f>
        <v>Gadsby 1-6</v>
      </c>
      <c r="D73" s="37">
        <f>'Fig 8.1 - RH1'!D73</f>
        <v>-357.5</v>
      </c>
      <c r="E73" s="37">
        <v>-357.5</v>
      </c>
      <c r="F73" s="37">
        <v>-357.5</v>
      </c>
      <c r="G73" s="37">
        <v>-357.5</v>
      </c>
      <c r="H73" s="37">
        <v>-357.5</v>
      </c>
      <c r="I73" s="40">
        <v>-357.5</v>
      </c>
      <c r="J73" s="37">
        <v>-357.5</v>
      </c>
      <c r="K73" s="37"/>
      <c r="L73" s="37">
        <f>'Fig 8.1 - RH1'!L73</f>
        <v>-357.5</v>
      </c>
      <c r="M73" s="37">
        <f>'Fig 8.1 - RH1'!M73</f>
        <v>-357.5</v>
      </c>
      <c r="N73" s="37">
        <f>'Fig 8.1 - RH1'!N73</f>
        <v>-357.5</v>
      </c>
      <c r="O73" s="37">
        <f>'Fig 8.1 - RH1'!O73</f>
        <v>-357.5</v>
      </c>
      <c r="P73" s="40">
        <v>-357.5</v>
      </c>
      <c r="Q73" s="40">
        <v>-357.5</v>
      </c>
      <c r="R73" s="40">
        <v>-357.5</v>
      </c>
      <c r="S73" s="40">
        <v>-357.5</v>
      </c>
      <c r="T73" s="37">
        <v>-357.5</v>
      </c>
      <c r="U73" s="37">
        <v>-357.5</v>
      </c>
      <c r="V73" s="37">
        <v>-357.5</v>
      </c>
      <c r="W73" s="37">
        <v>-357.5</v>
      </c>
      <c r="AA73" s="37"/>
    </row>
    <row r="74" spans="2:27" s="41" customFormat="1" x14ac:dyDescent="0.25">
      <c r="B74" s="148"/>
      <c r="C74" s="41" t="str">
        <f>'Fig 8.1 - RH1'!$C74</f>
        <v>Hayden 1</v>
      </c>
      <c r="D74" s="37">
        <f>'Fig 8.1 - RH1'!D74</f>
        <v>-44.56</v>
      </c>
      <c r="E74" s="37">
        <v>-44.56</v>
      </c>
      <c r="F74" s="37">
        <v>-44.56</v>
      </c>
      <c r="G74" s="37">
        <v>-44.56</v>
      </c>
      <c r="H74" s="37">
        <v>-44.56</v>
      </c>
      <c r="I74" s="40">
        <v>-44.56</v>
      </c>
      <c r="J74" s="37">
        <v>-44.56</v>
      </c>
      <c r="K74" s="37"/>
      <c r="L74" s="37">
        <f>'Fig 8.1 - RH1'!L74</f>
        <v>-44.56</v>
      </c>
      <c r="M74" s="37">
        <f>'Fig 8.1 - RH1'!M74</f>
        <v>-44.56</v>
      </c>
      <c r="N74" s="37">
        <f>'Fig 8.1 - RH1'!N74</f>
        <v>-44.56</v>
      </c>
      <c r="O74" s="37">
        <f>'Fig 8.1 - RH1'!O74</f>
        <v>-44.56</v>
      </c>
      <c r="P74" s="40">
        <v>-44.56</v>
      </c>
      <c r="Q74" s="40">
        <v>-44.56</v>
      </c>
      <c r="R74" s="40">
        <v>-44.56</v>
      </c>
      <c r="S74" s="40">
        <v>-44.56</v>
      </c>
      <c r="T74" s="37">
        <v>-44.56</v>
      </c>
      <c r="U74" s="37">
        <v>-44.56</v>
      </c>
      <c r="V74" s="37">
        <v>-44.56</v>
      </c>
      <c r="W74" s="37">
        <v>-44.56</v>
      </c>
      <c r="AA74" s="37"/>
    </row>
    <row r="75" spans="2:27" s="41" customFormat="1" x14ac:dyDescent="0.25">
      <c r="B75" s="148"/>
      <c r="C75" s="41" t="str">
        <f>'Fig 8.1 - RH1'!$C75</f>
        <v>Hayden 2</v>
      </c>
      <c r="D75" s="37">
        <f>'Fig 8.1 - RH1'!D75</f>
        <v>-32.68</v>
      </c>
      <c r="E75" s="37">
        <v>-32.68</v>
      </c>
      <c r="F75" s="37">
        <v>-32.68</v>
      </c>
      <c r="G75" s="37">
        <v>-32.68</v>
      </c>
      <c r="H75" s="37">
        <v>-32.68</v>
      </c>
      <c r="I75" s="40">
        <v>-32.68</v>
      </c>
      <c r="J75" s="37">
        <v>-32.68</v>
      </c>
      <c r="K75" s="37"/>
      <c r="L75" s="37">
        <f>'Fig 8.1 - RH1'!L75</f>
        <v>-32.68</v>
      </c>
      <c r="M75" s="37">
        <f>'Fig 8.1 - RH1'!M75</f>
        <v>-32.68</v>
      </c>
      <c r="N75" s="37">
        <f>'Fig 8.1 - RH1'!N75</f>
        <v>-32.68</v>
      </c>
      <c r="O75" s="37">
        <f>'Fig 8.1 - RH1'!O75</f>
        <v>-32.68</v>
      </c>
      <c r="P75" s="40">
        <v>-32.68</v>
      </c>
      <c r="Q75" s="40">
        <v>-32.68</v>
      </c>
      <c r="R75" s="40">
        <v>-32.68</v>
      </c>
      <c r="S75" s="40">
        <v>-32.68</v>
      </c>
      <c r="T75" s="37">
        <v>-32.68</v>
      </c>
      <c r="U75" s="37">
        <v>-32.68</v>
      </c>
      <c r="V75" s="37">
        <v>-32.68</v>
      </c>
      <c r="W75" s="37">
        <v>-32.68</v>
      </c>
      <c r="AA75" s="37"/>
    </row>
    <row r="76" spans="2:27" s="41" customFormat="1" x14ac:dyDescent="0.25">
      <c r="B76" s="148"/>
      <c r="C76" s="41" t="str">
        <f>'Fig 8.1 - RH1'!$C76</f>
        <v>JimBridger 1</v>
      </c>
      <c r="D76" s="37">
        <f>'Fig 8.1 - RH1'!D76</f>
        <v>0</v>
      </c>
      <c r="E76" s="37">
        <v>0</v>
      </c>
      <c r="F76" s="37">
        <v>0</v>
      </c>
      <c r="G76" s="37">
        <v>0</v>
      </c>
      <c r="H76" s="37">
        <v>0</v>
      </c>
      <c r="I76" s="40">
        <v>0</v>
      </c>
      <c r="J76" s="37">
        <v>0</v>
      </c>
      <c r="K76" s="37"/>
      <c r="L76" s="37">
        <f>'Fig 8.1 - RH1'!L76</f>
        <v>0</v>
      </c>
      <c r="M76" s="37">
        <f>'Fig 8.1 - RH1'!M76</f>
        <v>0</v>
      </c>
      <c r="N76" s="37">
        <f>'Fig 8.1 - RH1'!N76</f>
        <v>0</v>
      </c>
      <c r="O76" s="37">
        <f>'Fig 8.1 - RH1'!O76</f>
        <v>0</v>
      </c>
      <c r="P76" s="40">
        <v>0</v>
      </c>
      <c r="Q76" s="40">
        <v>0</v>
      </c>
      <c r="R76" s="40">
        <v>0</v>
      </c>
      <c r="S76" s="40">
        <v>0</v>
      </c>
      <c r="T76" s="37">
        <v>0</v>
      </c>
      <c r="U76" s="37">
        <v>0</v>
      </c>
      <c r="V76" s="37">
        <v>0</v>
      </c>
      <c r="W76" s="37">
        <v>0</v>
      </c>
      <c r="AA76" s="37"/>
    </row>
    <row r="77" spans="2:27" s="41" customFormat="1" x14ac:dyDescent="0.25">
      <c r="B77" s="148"/>
      <c r="C77" s="41" t="str">
        <f>'Fig 8.1 - RH1'!$C77</f>
        <v>JimBridger 2</v>
      </c>
      <c r="D77" s="37">
        <f>'Fig 8.1 - RH1'!D77</f>
        <v>0</v>
      </c>
      <c r="E77" s="37">
        <v>0</v>
      </c>
      <c r="F77" s="37">
        <v>0</v>
      </c>
      <c r="G77" s="37">
        <v>0</v>
      </c>
      <c r="H77" s="37">
        <v>0</v>
      </c>
      <c r="I77" s="40">
        <v>0</v>
      </c>
      <c r="J77" s="37">
        <v>0</v>
      </c>
      <c r="K77" s="37"/>
      <c r="L77" s="37">
        <f>'Fig 8.1 - RH1'!L77</f>
        <v>0</v>
      </c>
      <c r="M77" s="37">
        <f>'Fig 8.1 - RH1'!M77</f>
        <v>0</v>
      </c>
      <c r="N77" s="37">
        <f>'Fig 8.1 - RH1'!N77</f>
        <v>0</v>
      </c>
      <c r="O77" s="37">
        <f>'Fig 8.1 - RH1'!O77</f>
        <v>0</v>
      </c>
      <c r="P77" s="40">
        <v>0</v>
      </c>
      <c r="Q77" s="40">
        <v>0</v>
      </c>
      <c r="R77" s="40">
        <v>0</v>
      </c>
      <c r="S77" s="40">
        <v>0</v>
      </c>
      <c r="T77" s="37">
        <v>0</v>
      </c>
      <c r="U77" s="37">
        <v>0</v>
      </c>
      <c r="V77" s="37">
        <v>0</v>
      </c>
      <c r="W77" s="37">
        <v>0</v>
      </c>
      <c r="AA77" s="37"/>
    </row>
    <row r="78" spans="2:27" s="41" customFormat="1" x14ac:dyDescent="0.25">
      <c r="B78" s="148">
        <v>1</v>
      </c>
      <c r="C78" s="41" t="str">
        <f>'Fig 8.1 - RH1'!$C78</f>
        <v>JimBridger 1  (Coal Early Retirement/Conversions)</v>
      </c>
      <c r="D78" s="37">
        <f>'Fig 8.1 - RH1'!D78</f>
        <v>0</v>
      </c>
      <c r="E78" s="37">
        <v>-354</v>
      </c>
      <c r="F78" s="37">
        <v>-354</v>
      </c>
      <c r="G78" s="37">
        <v>-354</v>
      </c>
      <c r="H78" s="37">
        <v>-354</v>
      </c>
      <c r="I78" s="40">
        <v>-354</v>
      </c>
      <c r="J78" s="37">
        <v>-354</v>
      </c>
      <c r="K78" s="37"/>
      <c r="L78" s="37">
        <f>'Fig 8.1 - RH1'!L78</f>
        <v>0</v>
      </c>
      <c r="M78" s="37">
        <f>'Fig 8.1 - RH1'!M78</f>
        <v>0</v>
      </c>
      <c r="N78" s="37">
        <f>'Fig 8.1 - RH1'!N78</f>
        <v>0</v>
      </c>
      <c r="O78" s="37">
        <f>'Fig 8.1 - RH1'!O78</f>
        <v>0</v>
      </c>
      <c r="P78" s="40">
        <v>-354</v>
      </c>
      <c r="Q78" s="40">
        <v>-354</v>
      </c>
      <c r="R78" s="40">
        <v>-354</v>
      </c>
      <c r="S78" s="40">
        <v>-354</v>
      </c>
      <c r="T78" s="37">
        <v>-354</v>
      </c>
      <c r="U78" s="37">
        <v>-354</v>
      </c>
      <c r="V78" s="37">
        <v>-354</v>
      </c>
      <c r="W78" s="37">
        <v>-354</v>
      </c>
      <c r="AA78" s="37"/>
    </row>
    <row r="79" spans="2:27" s="41" customFormat="1" x14ac:dyDescent="0.25">
      <c r="B79" s="148">
        <v>1</v>
      </c>
      <c r="C79" s="41" t="str">
        <f>'Fig 8.1 - RH1'!$C79</f>
        <v>JimBridger 2  (Coal Early Retirement/Conversions)</v>
      </c>
      <c r="D79" s="37">
        <f>'Fig 8.1 - RH1'!D79</f>
        <v>0</v>
      </c>
      <c r="E79" s="37">
        <v>-359</v>
      </c>
      <c r="F79" s="37">
        <v>-359</v>
      </c>
      <c r="G79" s="37">
        <v>-359</v>
      </c>
      <c r="H79" s="37">
        <v>-359</v>
      </c>
      <c r="I79" s="40">
        <v>-359</v>
      </c>
      <c r="J79" s="37">
        <v>-359</v>
      </c>
      <c r="K79" s="37"/>
      <c r="L79" s="37">
        <f>'Fig 8.1 - RH1'!L79</f>
        <v>0</v>
      </c>
      <c r="M79" s="37">
        <f>'Fig 8.1 - RH1'!M79</f>
        <v>0</v>
      </c>
      <c r="N79" s="37">
        <f>'Fig 8.1 - RH1'!N79</f>
        <v>0</v>
      </c>
      <c r="O79" s="37">
        <f>'Fig 8.1 - RH1'!O79</f>
        <v>0</v>
      </c>
      <c r="P79" s="40">
        <v>-359</v>
      </c>
      <c r="Q79" s="40">
        <v>-359</v>
      </c>
      <c r="R79" s="40">
        <v>-359</v>
      </c>
      <c r="S79" s="40">
        <v>-359</v>
      </c>
      <c r="T79" s="37">
        <v>-359</v>
      </c>
      <c r="U79" s="37">
        <v>-359</v>
      </c>
      <c r="V79" s="37">
        <v>-359</v>
      </c>
      <c r="W79" s="37">
        <v>-359</v>
      </c>
      <c r="AA79" s="37"/>
    </row>
    <row r="80" spans="2:27" s="41" customFormat="1" x14ac:dyDescent="0.25">
      <c r="B80" s="148"/>
      <c r="C80" s="41" t="str">
        <f>'Fig 8.1 - RH1'!$C80</f>
        <v>Naughton 1</v>
      </c>
      <c r="D80" s="37">
        <f>'Fig 8.1 - RH1'!D80</f>
        <v>-156</v>
      </c>
      <c r="E80" s="37">
        <v>-156</v>
      </c>
      <c r="F80" s="37">
        <v>-156</v>
      </c>
      <c r="G80" s="37">
        <v>-156</v>
      </c>
      <c r="H80" s="37">
        <v>-156</v>
      </c>
      <c r="I80" s="40">
        <v>-156</v>
      </c>
      <c r="J80" s="37">
        <v>-156</v>
      </c>
      <c r="K80" s="37"/>
      <c r="L80" s="37">
        <f>'Fig 8.1 - RH1'!L80</f>
        <v>-156</v>
      </c>
      <c r="M80" s="37">
        <f>'Fig 8.1 - RH1'!M80</f>
        <v>-156</v>
      </c>
      <c r="N80" s="37">
        <f>'Fig 8.1 - RH1'!N80</f>
        <v>-156</v>
      </c>
      <c r="O80" s="37">
        <f>'Fig 8.1 - RH1'!O80</f>
        <v>-156</v>
      </c>
      <c r="P80" s="40">
        <v>-156</v>
      </c>
      <c r="Q80" s="40">
        <v>-156</v>
      </c>
      <c r="R80" s="40">
        <v>-156</v>
      </c>
      <c r="S80" s="40">
        <v>-156</v>
      </c>
      <c r="T80" s="37">
        <v>-156</v>
      </c>
      <c r="U80" s="37">
        <v>-156</v>
      </c>
      <c r="V80" s="37">
        <v>-156</v>
      </c>
      <c r="W80" s="37">
        <v>-156</v>
      </c>
      <c r="AA80" s="37"/>
    </row>
    <row r="81" spans="2:27" s="41" customFormat="1" x14ac:dyDescent="0.25">
      <c r="B81" s="148"/>
      <c r="C81" s="41" t="str">
        <f>'Fig 8.1 - RH1'!$C81</f>
        <v>Naughton 2</v>
      </c>
      <c r="D81" s="37">
        <f>'Fig 8.1 - RH1'!D81</f>
        <v>-201</v>
      </c>
      <c r="E81" s="37">
        <v>-201</v>
      </c>
      <c r="F81" s="37">
        <v>-201</v>
      </c>
      <c r="G81" s="37">
        <v>-201</v>
      </c>
      <c r="H81" s="37">
        <v>-201</v>
      </c>
      <c r="I81" s="40">
        <v>-201</v>
      </c>
      <c r="J81" s="37">
        <v>-201</v>
      </c>
      <c r="K81" s="37"/>
      <c r="L81" s="37">
        <f>'Fig 8.1 - RH1'!L81</f>
        <v>-201</v>
      </c>
      <c r="M81" s="37">
        <f>'Fig 8.1 - RH1'!M81</f>
        <v>-201</v>
      </c>
      <c r="N81" s="37">
        <f>'Fig 8.1 - RH1'!N81</f>
        <v>-201</v>
      </c>
      <c r="O81" s="37">
        <f>'Fig 8.1 - RH1'!O81</f>
        <v>-201</v>
      </c>
      <c r="P81" s="40">
        <v>-201</v>
      </c>
      <c r="Q81" s="40">
        <v>-201</v>
      </c>
      <c r="R81" s="40">
        <v>-201</v>
      </c>
      <c r="S81" s="40">
        <v>-201</v>
      </c>
      <c r="T81" s="37">
        <v>-201</v>
      </c>
      <c r="U81" s="37">
        <v>-201</v>
      </c>
      <c r="V81" s="37">
        <v>-201</v>
      </c>
      <c r="W81" s="37">
        <v>-201</v>
      </c>
      <c r="AA81" s="37"/>
    </row>
    <row r="82" spans="2:27" s="41" customFormat="1" x14ac:dyDescent="0.25">
      <c r="B82" s="148"/>
      <c r="C82" s="41" t="str">
        <f>'Fig 8.1 - RH1'!$C82</f>
        <v>Naughton 3  (Coal Early Retirement/Conversions)</v>
      </c>
      <c r="D82" s="37">
        <f>'Fig 8.1 - RH1'!D82</f>
        <v>-330</v>
      </c>
      <c r="E82" s="37">
        <v>-330</v>
      </c>
      <c r="F82" s="37">
        <v>-330</v>
      </c>
      <c r="G82" s="37">
        <v>-330</v>
      </c>
      <c r="H82" s="37">
        <v>-330</v>
      </c>
      <c r="I82" s="40">
        <v>-330</v>
      </c>
      <c r="J82" s="37">
        <v>-330</v>
      </c>
      <c r="K82" s="37"/>
      <c r="L82" s="37">
        <f>'Fig 8.1 - RH1'!L82</f>
        <v>-330</v>
      </c>
      <c r="M82" s="37">
        <f>'Fig 8.1 - RH1'!M82</f>
        <v>-330</v>
      </c>
      <c r="N82" s="37">
        <f>'Fig 8.1 - RH1'!N82</f>
        <v>-330</v>
      </c>
      <c r="O82" s="37">
        <f>'Fig 8.1 - RH1'!O82</f>
        <v>-330</v>
      </c>
      <c r="P82" s="40">
        <v>-330</v>
      </c>
      <c r="Q82" s="40">
        <v>-330</v>
      </c>
      <c r="R82" s="40">
        <v>-330</v>
      </c>
      <c r="S82" s="40">
        <v>-330</v>
      </c>
      <c r="T82" s="37">
        <v>-330</v>
      </c>
      <c r="U82" s="37">
        <v>-330</v>
      </c>
      <c r="V82" s="37">
        <v>-330</v>
      </c>
      <c r="W82" s="37">
        <v>-330</v>
      </c>
      <c r="AA82" s="37"/>
    </row>
    <row r="83" spans="2:27" s="41" customFormat="1" x14ac:dyDescent="0.25">
      <c r="B83" s="148"/>
      <c r="C83" s="41" t="str">
        <f>'Fig 8.1 - RH1'!$C83</f>
        <v>Coal Ret_WY - Gas RePower</v>
      </c>
      <c r="D83" s="37">
        <f>'Fig 8.1 - RH1'!D83</f>
        <v>0</v>
      </c>
      <c r="E83" s="37">
        <v>0</v>
      </c>
      <c r="F83" s="37">
        <v>0</v>
      </c>
      <c r="G83" s="37">
        <v>0</v>
      </c>
      <c r="H83" s="37">
        <v>0</v>
      </c>
      <c r="I83" s="40">
        <v>0</v>
      </c>
      <c r="J83" s="37">
        <v>0</v>
      </c>
      <c r="K83" s="37"/>
      <c r="L83" s="37">
        <f>'Fig 8.1 - RH1'!L83</f>
        <v>0</v>
      </c>
      <c r="M83" s="37">
        <f>'Fig 8.1 - RH1'!M83</f>
        <v>0</v>
      </c>
      <c r="N83" s="37">
        <f>'Fig 8.1 - RH1'!N83</f>
        <v>0</v>
      </c>
      <c r="O83" s="37">
        <f>'Fig 8.1 - RH1'!O83</f>
        <v>0</v>
      </c>
      <c r="P83" s="40">
        <v>0</v>
      </c>
      <c r="Q83" s="40">
        <v>0</v>
      </c>
      <c r="R83" s="40">
        <v>0</v>
      </c>
      <c r="S83" s="40">
        <v>0</v>
      </c>
      <c r="T83" s="37">
        <v>0</v>
      </c>
      <c r="U83" s="37">
        <v>0</v>
      </c>
      <c r="V83" s="37">
        <v>0</v>
      </c>
      <c r="W83" s="37">
        <v>0</v>
      </c>
      <c r="AA83" s="37"/>
    </row>
    <row r="84" spans="2:27" s="41" customFormat="1" x14ac:dyDescent="0.25">
      <c r="B84" s="148"/>
      <c r="C84" s="41" t="str">
        <f>'Fig 8.1 - RH1'!$C84</f>
        <v>Carbon 1  (Coal Early Retirement/Conversions)</v>
      </c>
      <c r="D84" s="37">
        <f>'Fig 8.1 - RH1'!D84</f>
        <v>-67</v>
      </c>
      <c r="E84" s="37">
        <v>-67</v>
      </c>
      <c r="F84" s="37">
        <v>-67</v>
      </c>
      <c r="G84" s="37">
        <v>-67</v>
      </c>
      <c r="H84" s="37">
        <v>-67</v>
      </c>
      <c r="I84" s="40">
        <v>-67</v>
      </c>
      <c r="J84" s="37">
        <v>-67</v>
      </c>
      <c r="K84" s="37"/>
      <c r="L84" s="37">
        <f>'Fig 8.1 - RH1'!L84</f>
        <v>-67</v>
      </c>
      <c r="M84" s="37">
        <f>'Fig 8.1 - RH1'!M84</f>
        <v>-67</v>
      </c>
      <c r="N84" s="37">
        <f>'Fig 8.1 - RH1'!N84</f>
        <v>-67</v>
      </c>
      <c r="O84" s="37">
        <f>'Fig 8.1 - RH1'!O84</f>
        <v>-67</v>
      </c>
      <c r="P84" s="40">
        <v>-67</v>
      </c>
      <c r="Q84" s="40">
        <v>-67</v>
      </c>
      <c r="R84" s="40">
        <v>-67</v>
      </c>
      <c r="S84" s="40">
        <v>-67</v>
      </c>
      <c r="T84" s="37">
        <v>-67</v>
      </c>
      <c r="U84" s="37">
        <v>-67</v>
      </c>
      <c r="V84" s="37">
        <v>-67</v>
      </c>
      <c r="W84" s="37">
        <v>-67</v>
      </c>
      <c r="AA84" s="37"/>
    </row>
    <row r="85" spans="2:27" s="41" customFormat="1" x14ac:dyDescent="0.25">
      <c r="B85" s="148"/>
      <c r="C85" s="41" t="str">
        <f>'Fig 8.1 - RH1'!$C85</f>
        <v>Carbon 2  (Coal Early Retirement/Conversions)</v>
      </c>
      <c r="D85" s="37">
        <f>'Fig 8.1 - RH1'!D85</f>
        <v>-105</v>
      </c>
      <c r="E85" s="37">
        <v>-105</v>
      </c>
      <c r="F85" s="37">
        <v>-105</v>
      </c>
      <c r="G85" s="37">
        <v>-105</v>
      </c>
      <c r="H85" s="37">
        <v>-105</v>
      </c>
      <c r="I85" s="40">
        <v>-105</v>
      </c>
      <c r="J85" s="37">
        <v>-105</v>
      </c>
      <c r="K85" s="37"/>
      <c r="L85" s="37">
        <f>'Fig 8.1 - RH1'!L85</f>
        <v>-105</v>
      </c>
      <c r="M85" s="37">
        <f>'Fig 8.1 - RH1'!M85</f>
        <v>-105</v>
      </c>
      <c r="N85" s="37">
        <f>'Fig 8.1 - RH1'!N85</f>
        <v>-105</v>
      </c>
      <c r="O85" s="37">
        <f>'Fig 8.1 - RH1'!O85</f>
        <v>-105</v>
      </c>
      <c r="P85" s="40">
        <v>-105</v>
      </c>
      <c r="Q85" s="40">
        <v>-105</v>
      </c>
      <c r="R85" s="40">
        <v>-105</v>
      </c>
      <c r="S85" s="40">
        <v>-105</v>
      </c>
      <c r="T85" s="37">
        <v>-105</v>
      </c>
      <c r="U85" s="37">
        <v>-105</v>
      </c>
      <c r="V85" s="37">
        <v>-105</v>
      </c>
      <c r="W85" s="37">
        <v>-105</v>
      </c>
      <c r="AA85" s="37"/>
    </row>
    <row r="86" spans="2:27" s="41" customFormat="1" x14ac:dyDescent="0.25">
      <c r="B86" s="148"/>
      <c r="C86" s="41" t="str">
        <f>'Fig 8.1 - RH1'!$C86</f>
        <v>Cholla 4  (Coal Early Retirement/Conversions)</v>
      </c>
      <c r="D86" s="37">
        <f>'Fig 8.1 - RH1'!D86</f>
        <v>0</v>
      </c>
      <c r="E86" s="37">
        <v>-387</v>
      </c>
      <c r="F86" s="37">
        <v>-387</v>
      </c>
      <c r="G86" s="37">
        <v>-387</v>
      </c>
      <c r="H86" s="37">
        <v>-387</v>
      </c>
      <c r="I86" s="40">
        <v>-387</v>
      </c>
      <c r="J86" s="37">
        <v>-387</v>
      </c>
      <c r="K86" s="37"/>
      <c r="L86" s="37">
        <f>'Fig 8.1 - RH1'!L86</f>
        <v>-387</v>
      </c>
      <c r="M86" s="37">
        <f>'Fig 8.1 - RH1'!M86</f>
        <v>-387</v>
      </c>
      <c r="N86" s="37">
        <f>'Fig 8.1 - RH1'!N86</f>
        <v>-387</v>
      </c>
      <c r="O86" s="37">
        <f>'Fig 8.1 - RH1'!O86</f>
        <v>-387</v>
      </c>
      <c r="P86" s="40">
        <v>-387</v>
      </c>
      <c r="Q86" s="40">
        <v>-387</v>
      </c>
      <c r="R86" s="40">
        <v>-387</v>
      </c>
      <c r="S86" s="40">
        <v>-387</v>
      </c>
      <c r="T86" s="37">
        <v>-387</v>
      </c>
      <c r="U86" s="37">
        <v>-387</v>
      </c>
      <c r="V86" s="37">
        <v>-387</v>
      </c>
      <c r="W86" s="37">
        <v>-387</v>
      </c>
      <c r="AA86" s="37"/>
    </row>
    <row r="87" spans="2:27" s="41" customFormat="1" x14ac:dyDescent="0.25">
      <c r="B87" s="148"/>
      <c r="C87" s="41" t="str">
        <f>'Fig 8.1 - RH1'!$C87</f>
        <v>Coal Ret_AZ - Gas RePower</v>
      </c>
      <c r="D87" s="37">
        <f>'Fig 8.1 - RH1'!D87</f>
        <v>0</v>
      </c>
      <c r="E87" s="37">
        <v>387</v>
      </c>
      <c r="F87" s="37">
        <v>387</v>
      </c>
      <c r="G87" s="37">
        <v>387</v>
      </c>
      <c r="H87" s="37">
        <v>387</v>
      </c>
      <c r="I87" s="40">
        <v>387</v>
      </c>
      <c r="J87" s="37">
        <v>387</v>
      </c>
      <c r="K87" s="37"/>
      <c r="L87" s="37">
        <f>'Fig 8.1 - RH1'!L87</f>
        <v>387</v>
      </c>
      <c r="M87" s="37">
        <f>'Fig 8.1 - RH1'!M87</f>
        <v>387</v>
      </c>
      <c r="N87" s="37">
        <f>'Fig 8.1 - RH1'!N87</f>
        <v>387</v>
      </c>
      <c r="O87" s="37">
        <f>'Fig 8.1 - RH1'!O87</f>
        <v>387</v>
      </c>
      <c r="P87" s="40">
        <v>387</v>
      </c>
      <c r="Q87" s="40">
        <v>387</v>
      </c>
      <c r="R87" s="40">
        <v>387</v>
      </c>
      <c r="S87" s="40">
        <v>387</v>
      </c>
      <c r="T87" s="37">
        <v>387</v>
      </c>
      <c r="U87" s="37">
        <v>387</v>
      </c>
      <c r="V87" s="37">
        <v>387</v>
      </c>
      <c r="W87" s="37">
        <v>387</v>
      </c>
      <c r="AA87" s="37"/>
    </row>
    <row r="88" spans="2:27" s="41" customFormat="1" x14ac:dyDescent="0.25">
      <c r="B88" s="148">
        <v>1</v>
      </c>
      <c r="C88" s="41" t="str">
        <f>'Fig 8.1 - RH1'!$C88</f>
        <v>Hunter 1  (Coal Early Retirement/Conversions)</v>
      </c>
      <c r="D88" s="37">
        <f>'Fig 8.1 - RH1'!D88</f>
        <v>0</v>
      </c>
      <c r="E88" s="37"/>
      <c r="F88" s="37"/>
      <c r="G88" s="37"/>
      <c r="H88" s="37"/>
      <c r="I88" s="40">
        <v>0</v>
      </c>
      <c r="J88" s="37">
        <v>0</v>
      </c>
      <c r="K88" s="37"/>
      <c r="L88" s="37">
        <f>'Fig 8.1 - RH1'!L88</f>
        <v>0</v>
      </c>
      <c r="M88" s="37">
        <f>'Fig 8.1 - RH1'!M88</f>
        <v>0</v>
      </c>
      <c r="N88" s="37">
        <f>'Fig 8.1 - RH1'!N88</f>
        <v>0</v>
      </c>
      <c r="O88" s="37">
        <f>'Fig 8.1 - RH1'!O88</f>
        <v>0</v>
      </c>
      <c r="P88" s="40">
        <v>0</v>
      </c>
      <c r="Q88" s="40">
        <v>0</v>
      </c>
      <c r="R88" s="40"/>
      <c r="S88" s="40"/>
      <c r="T88" s="37"/>
      <c r="U88" s="37"/>
      <c r="V88" s="37"/>
      <c r="W88" s="37">
        <v>-418.1</v>
      </c>
      <c r="AA88" s="37"/>
    </row>
    <row r="89" spans="2:27" s="41" customFormat="1" x14ac:dyDescent="0.25">
      <c r="B89" s="148">
        <v>1</v>
      </c>
      <c r="C89" s="41" t="str">
        <f>'Fig 8.1 - RH1'!$C89</f>
        <v>Hunter 2  (Coal Early Retirement/Conversions)</v>
      </c>
      <c r="D89" s="37">
        <f>'Fig 8.1 - RH1'!D89</f>
        <v>0</v>
      </c>
      <c r="E89" s="37">
        <v>-269</v>
      </c>
      <c r="F89" s="37">
        <v>-269</v>
      </c>
      <c r="G89" s="37">
        <v>-269</v>
      </c>
      <c r="H89" s="37">
        <v>-269</v>
      </c>
      <c r="I89" s="40">
        <v>-269</v>
      </c>
      <c r="J89" s="37">
        <v>-269</v>
      </c>
      <c r="K89" s="37"/>
      <c r="L89" s="37">
        <f>'Fig 8.1 - RH1'!L89</f>
        <v>-269</v>
      </c>
      <c r="M89" s="37">
        <f>'Fig 8.1 - RH1'!M89</f>
        <v>-269</v>
      </c>
      <c r="N89" s="37">
        <f>'Fig 8.1 - RH1'!N89</f>
        <v>-269</v>
      </c>
      <c r="O89" s="37">
        <f>'Fig 8.1 - RH1'!O89</f>
        <v>-269</v>
      </c>
      <c r="P89" s="40">
        <v>-269</v>
      </c>
      <c r="Q89" s="40">
        <v>-269</v>
      </c>
      <c r="R89" s="40">
        <v>-269</v>
      </c>
      <c r="S89" s="40">
        <v>-269</v>
      </c>
      <c r="T89" s="37">
        <v>-269</v>
      </c>
      <c r="U89" s="37">
        <v>-269</v>
      </c>
      <c r="V89" s="37">
        <v>-269</v>
      </c>
      <c r="W89" s="37">
        <v>-269</v>
      </c>
      <c r="AA89" s="37"/>
    </row>
    <row r="90" spans="2:27" s="41" customFormat="1" x14ac:dyDescent="0.25">
      <c r="B90" s="148">
        <v>1</v>
      </c>
      <c r="C90" s="41" t="str">
        <f>'Fig 8.1 - RH1'!$C90</f>
        <v>Hunter 3  (Coal Early Retirement/Conversions)</v>
      </c>
      <c r="D90" s="37">
        <f>'Fig 8.1 - RH1'!D90</f>
        <v>0</v>
      </c>
      <c r="E90" s="37"/>
      <c r="F90" s="37"/>
      <c r="G90" s="37"/>
      <c r="H90" s="37"/>
      <c r="I90" s="40">
        <v>0</v>
      </c>
      <c r="J90" s="37">
        <v>0</v>
      </c>
      <c r="K90" s="37"/>
      <c r="L90" s="37">
        <f>'Fig 8.1 - RH1'!L90</f>
        <v>0</v>
      </c>
      <c r="M90" s="37">
        <f>'Fig 8.1 - RH1'!M90</f>
        <v>0</v>
      </c>
      <c r="N90" s="37">
        <f>'Fig 8.1 - RH1'!N90</f>
        <v>0</v>
      </c>
      <c r="O90" s="37">
        <f>'Fig 8.1 - RH1'!O90</f>
        <v>0</v>
      </c>
      <c r="P90" s="40">
        <v>0</v>
      </c>
      <c r="Q90" s="40">
        <v>0</v>
      </c>
      <c r="R90" s="40"/>
      <c r="S90" s="40"/>
      <c r="T90" s="37"/>
      <c r="U90" s="37"/>
      <c r="V90" s="37"/>
      <c r="W90" s="37">
        <v>-467</v>
      </c>
      <c r="AA90" s="37"/>
    </row>
    <row r="91" spans="2:27" s="41" customFormat="1" x14ac:dyDescent="0.25">
      <c r="B91" s="148">
        <v>1</v>
      </c>
      <c r="C91" s="41" t="str">
        <f>'Fig 8.1 - RH1'!$C91</f>
        <v>Huntington 1  (Coal Early Retirement/Conversions)</v>
      </c>
      <c r="D91" s="37">
        <f>'Fig 8.1 - RH1'!D91</f>
        <v>0</v>
      </c>
      <c r="E91" s="37">
        <v>-459</v>
      </c>
      <c r="F91" s="37">
        <v>-459</v>
      </c>
      <c r="G91" s="37">
        <v>-459</v>
      </c>
      <c r="H91" s="37">
        <v>-459</v>
      </c>
      <c r="I91" s="40">
        <v>-459</v>
      </c>
      <c r="J91" s="37">
        <v>-459</v>
      </c>
      <c r="K91" s="37"/>
      <c r="L91" s="37">
        <f>'Fig 8.1 - RH1'!L91</f>
        <v>0</v>
      </c>
      <c r="M91" s="37">
        <f>'Fig 8.1 - RH1'!M91</f>
        <v>0</v>
      </c>
      <c r="N91" s="37">
        <f>'Fig 8.1 - RH1'!N91</f>
        <v>0</v>
      </c>
      <c r="O91" s="37">
        <f>'Fig 8.1 - RH1'!O91</f>
        <v>0</v>
      </c>
      <c r="P91" s="40">
        <v>-459</v>
      </c>
      <c r="Q91" s="40">
        <v>-459</v>
      </c>
      <c r="R91" s="40">
        <v>-459</v>
      </c>
      <c r="S91" s="40">
        <v>-459</v>
      </c>
      <c r="T91" s="37">
        <v>-459</v>
      </c>
      <c r="U91" s="37">
        <v>-459</v>
      </c>
      <c r="V91" s="37">
        <v>-459</v>
      </c>
      <c r="W91" s="37">
        <v>-459</v>
      </c>
      <c r="AA91" s="37"/>
    </row>
    <row r="92" spans="2:27" s="41" customFormat="1" x14ac:dyDescent="0.25">
      <c r="B92" s="148">
        <v>1</v>
      </c>
      <c r="C92" s="41" t="str">
        <f>'Fig 8.1 - RH1'!$C92</f>
        <v>Huntington 2  (Coal Early Retirement/Conversions)</v>
      </c>
      <c r="D92" s="37">
        <f>'Fig 8.1 - RH1'!D92</f>
        <v>0</v>
      </c>
      <c r="E92" s="37">
        <v>-450</v>
      </c>
      <c r="F92" s="37">
        <v>-450</v>
      </c>
      <c r="G92" s="37">
        <v>-450</v>
      </c>
      <c r="H92" s="37">
        <v>-450</v>
      </c>
      <c r="I92" s="40">
        <v>-450</v>
      </c>
      <c r="J92" s="37">
        <v>-450</v>
      </c>
      <c r="K92" s="37"/>
      <c r="L92" s="37">
        <f>'Fig 8.1 - RH1'!L92</f>
        <v>-450</v>
      </c>
      <c r="M92" s="37">
        <f>'Fig 8.1 - RH1'!M92</f>
        <v>-450</v>
      </c>
      <c r="N92" s="37">
        <f>'Fig 8.1 - RH1'!N92</f>
        <v>-450</v>
      </c>
      <c r="O92" s="37">
        <f>'Fig 8.1 - RH1'!O92</f>
        <v>-450</v>
      </c>
      <c r="P92" s="40">
        <v>-450</v>
      </c>
      <c r="Q92" s="40">
        <v>-450</v>
      </c>
      <c r="R92" s="40">
        <v>-450</v>
      </c>
      <c r="S92" s="40">
        <v>-450</v>
      </c>
      <c r="T92" s="37">
        <v>-450</v>
      </c>
      <c r="U92" s="37">
        <v>-450</v>
      </c>
      <c r="V92" s="37">
        <v>-450</v>
      </c>
      <c r="W92" s="37">
        <v>-450</v>
      </c>
      <c r="AA92" s="37"/>
    </row>
    <row r="93" spans="2:27" s="41" customFormat="1" x14ac:dyDescent="0.25">
      <c r="B93" s="148">
        <v>1</v>
      </c>
      <c r="C93" s="41" t="str">
        <f>'Fig 8.1 - RH1'!$C93</f>
        <v>Wyodak  (Coal Early Retirement/Conversions)</v>
      </c>
      <c r="D93" s="37">
        <f>'Fig 8.1 - RH1'!D93</f>
        <v>0</v>
      </c>
      <c r="E93" s="37">
        <v>-268</v>
      </c>
      <c r="F93" s="37">
        <v>-268</v>
      </c>
      <c r="G93" s="37">
        <v>-268</v>
      </c>
      <c r="H93" s="37">
        <v>-268</v>
      </c>
      <c r="I93" s="40">
        <v>-268</v>
      </c>
      <c r="J93" s="37">
        <v>-268</v>
      </c>
      <c r="K93" s="37"/>
      <c r="L93" s="37">
        <f>'Fig 8.1 - RH1'!L93</f>
        <v>0</v>
      </c>
      <c r="M93" s="37">
        <f>'Fig 8.1 - RH1'!M93</f>
        <v>0</v>
      </c>
      <c r="N93" s="37">
        <f>'Fig 8.1 - RH1'!N93</f>
        <v>0</v>
      </c>
      <c r="O93" s="37">
        <f>'Fig 8.1 - RH1'!O93</f>
        <v>0</v>
      </c>
      <c r="P93" s="40">
        <v>-268</v>
      </c>
      <c r="Q93" s="40">
        <v>-268</v>
      </c>
      <c r="R93" s="40">
        <v>-268</v>
      </c>
      <c r="S93" s="40">
        <v>-268</v>
      </c>
      <c r="T93" s="37">
        <v>-268</v>
      </c>
      <c r="U93" s="37">
        <v>-268</v>
      </c>
      <c r="V93" s="37">
        <v>-268</v>
      </c>
      <c r="W93" s="37">
        <v>-268</v>
      </c>
      <c r="AA93" s="37"/>
    </row>
    <row r="94" spans="2:27" s="41" customFormat="1" x14ac:dyDescent="0.25">
      <c r="B94" s="103"/>
      <c r="C94" s="41" t="str">
        <f>'Fig 8.1 - RH1'!$C94</f>
        <v>Chehalis</v>
      </c>
      <c r="D94" s="37"/>
      <c r="E94" s="37"/>
      <c r="F94" s="37"/>
      <c r="G94" s="37"/>
      <c r="H94" s="37"/>
      <c r="I94" s="40"/>
      <c r="J94" s="37"/>
      <c r="K94" s="37"/>
      <c r="L94" s="37"/>
      <c r="M94" s="37"/>
      <c r="N94" s="37"/>
      <c r="O94" s="37"/>
      <c r="P94" s="40"/>
      <c r="Q94" s="40"/>
      <c r="R94" s="40"/>
      <c r="S94" s="40"/>
      <c r="T94" s="37"/>
      <c r="U94" s="37"/>
      <c r="V94" s="37"/>
      <c r="W94" s="37"/>
      <c r="AA94" s="37"/>
    </row>
    <row r="95" spans="2:27" s="41" customFormat="1" x14ac:dyDescent="0.25">
      <c r="B95" s="149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AA95" s="37"/>
    </row>
    <row r="96" spans="2:27" s="43" customFormat="1" x14ac:dyDescent="0.25">
      <c r="C96" s="41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AA96" s="37"/>
    </row>
    <row r="97" spans="1:32" s="150" customFormat="1" x14ac:dyDescent="0.25">
      <c r="C97" s="151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AA97" s="38"/>
    </row>
    <row r="98" spans="1:32" s="43" customFormat="1" x14ac:dyDescent="0.25">
      <c r="C98" s="41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AA98" s="37"/>
    </row>
    <row r="99" spans="1:32" s="43" customFormat="1" x14ac:dyDescent="0.25">
      <c r="C99" s="41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AA99" s="37"/>
    </row>
    <row r="100" spans="1:32" s="43" customFormat="1" x14ac:dyDescent="0.25">
      <c r="A100" s="141" t="s">
        <v>98</v>
      </c>
      <c r="C100" s="41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AA100" s="37"/>
    </row>
    <row r="101" spans="1:32" s="43" customFormat="1" x14ac:dyDescent="0.25">
      <c r="C101" s="41" t="str">
        <f>'Fig 8.1 - RH1'!$C101</f>
        <v>CCCT</v>
      </c>
      <c r="D101" s="37">
        <f t="shared" ref="D101:J101" si="0">SUM(D6:D20)</f>
        <v>1772.183</v>
      </c>
      <c r="E101" s="37">
        <f t="shared" si="0"/>
        <v>4184.9870000000001</v>
      </c>
      <c r="F101" s="37">
        <f t="shared" si="0"/>
        <v>3997.7829999999999</v>
      </c>
      <c r="G101" s="37">
        <f t="shared" si="0"/>
        <v>3464.183</v>
      </c>
      <c r="H101" s="37">
        <f t="shared" si="0"/>
        <v>3464.183</v>
      </c>
      <c r="I101" s="37">
        <f t="shared" si="0"/>
        <v>3997.7829999999999</v>
      </c>
      <c r="J101" s="37">
        <f t="shared" si="0"/>
        <v>3997.7829999999999</v>
      </c>
      <c r="K101" s="37"/>
      <c r="L101" s="37">
        <f t="shared" ref="L101:W101" si="1">SUM(L6:L20)</f>
        <v>2217.4</v>
      </c>
      <c r="M101" s="37">
        <f t="shared" si="1"/>
        <v>2852.4</v>
      </c>
      <c r="N101" s="37">
        <f t="shared" si="1"/>
        <v>2217.4</v>
      </c>
      <c r="O101" s="37">
        <f t="shared" si="1"/>
        <v>2217.4</v>
      </c>
      <c r="P101" s="37">
        <f t="shared" si="1"/>
        <v>3464.183</v>
      </c>
      <c r="Q101" s="37">
        <f t="shared" si="1"/>
        <v>3464.183</v>
      </c>
      <c r="R101" s="37">
        <f t="shared" si="1"/>
        <v>4099.183</v>
      </c>
      <c r="S101" s="37">
        <f t="shared" si="1"/>
        <v>3997.7829999999999</v>
      </c>
      <c r="T101" s="37">
        <f t="shared" si="1"/>
        <v>4082.5869999999995</v>
      </c>
      <c r="U101" s="37">
        <f t="shared" si="1"/>
        <v>4082.5869999999995</v>
      </c>
      <c r="V101" s="37">
        <f t="shared" si="1"/>
        <v>1983.183</v>
      </c>
      <c r="W101" s="37">
        <f t="shared" si="1"/>
        <v>3041.183</v>
      </c>
      <c r="AA101" s="37"/>
    </row>
    <row r="102" spans="1:32" s="43" customFormat="1" x14ac:dyDescent="0.25">
      <c r="C102" s="41" t="str">
        <f>'Fig 8.1 - RH1'!$C102</f>
        <v>SCCT</v>
      </c>
      <c r="D102" s="37">
        <f t="shared" ref="D102:J102" si="2">SUM(D21:D23)</f>
        <v>0</v>
      </c>
      <c r="E102" s="37">
        <f t="shared" si="2"/>
        <v>0</v>
      </c>
      <c r="F102" s="37">
        <f t="shared" si="2"/>
        <v>0</v>
      </c>
      <c r="G102" s="37">
        <f t="shared" si="2"/>
        <v>0</v>
      </c>
      <c r="H102" s="37">
        <f t="shared" si="2"/>
        <v>0</v>
      </c>
      <c r="I102" s="37">
        <f t="shared" si="2"/>
        <v>0</v>
      </c>
      <c r="J102" s="37">
        <f t="shared" si="2"/>
        <v>0</v>
      </c>
      <c r="K102" s="37"/>
      <c r="L102" s="37">
        <f t="shared" ref="L102:W102" si="3">SUM(L21:L23)</f>
        <v>0</v>
      </c>
      <c r="M102" s="37">
        <f t="shared" si="3"/>
        <v>0</v>
      </c>
      <c r="N102" s="37">
        <f t="shared" si="3"/>
        <v>0</v>
      </c>
      <c r="O102" s="37">
        <f t="shared" si="3"/>
        <v>0</v>
      </c>
      <c r="P102" s="37">
        <f t="shared" si="3"/>
        <v>0</v>
      </c>
      <c r="Q102" s="37">
        <f t="shared" si="3"/>
        <v>0</v>
      </c>
      <c r="R102" s="37">
        <f t="shared" si="3"/>
        <v>0</v>
      </c>
      <c r="S102" s="37">
        <f t="shared" si="3"/>
        <v>0</v>
      </c>
      <c r="T102" s="37">
        <f t="shared" si="3"/>
        <v>0</v>
      </c>
      <c r="U102" s="37">
        <f t="shared" si="3"/>
        <v>0</v>
      </c>
      <c r="V102" s="37">
        <f t="shared" si="3"/>
        <v>83.001999999999995</v>
      </c>
      <c r="W102" s="37">
        <f t="shared" si="3"/>
        <v>166.00399999999999</v>
      </c>
      <c r="AA102" s="37"/>
    </row>
    <row r="103" spans="1:32" s="43" customFormat="1" x14ac:dyDescent="0.25">
      <c r="C103" s="41" t="str">
        <f>'Fig 8.1 - RH1'!$C103</f>
        <v>Renewable</v>
      </c>
      <c r="D103" s="37">
        <f t="shared" ref="D103:W103" si="4">SUM(D26:D34)</f>
        <v>263</v>
      </c>
      <c r="E103" s="37">
        <f t="shared" si="4"/>
        <v>240</v>
      </c>
      <c r="F103" s="37">
        <f t="shared" si="4"/>
        <v>886</v>
      </c>
      <c r="G103" s="37">
        <f t="shared" si="4"/>
        <v>656</v>
      </c>
      <c r="H103" s="37">
        <f t="shared" si="4"/>
        <v>2161</v>
      </c>
      <c r="I103" s="37">
        <f t="shared" si="4"/>
        <v>221</v>
      </c>
      <c r="J103" s="37">
        <f t="shared" si="4"/>
        <v>70.849999999999994</v>
      </c>
      <c r="K103" s="37"/>
      <c r="L103" s="37">
        <f t="shared" ref="L103:N103" si="5">SUM(L26:L34)</f>
        <v>763.53700000000003</v>
      </c>
      <c r="M103" s="37">
        <f>SUM(M26:M34)</f>
        <v>0</v>
      </c>
      <c r="N103" s="37">
        <f t="shared" si="5"/>
        <v>1039</v>
      </c>
      <c r="O103" s="37">
        <f t="shared" ref="O103" si="6">SUM(O26:O34)</f>
        <v>1226</v>
      </c>
      <c r="P103" s="37">
        <f t="shared" si="4"/>
        <v>175</v>
      </c>
      <c r="Q103" s="37">
        <f t="shared" si="4"/>
        <v>767</v>
      </c>
      <c r="R103" s="37">
        <f t="shared" si="4"/>
        <v>726.88199999999995</v>
      </c>
      <c r="S103" s="37">
        <f t="shared" si="4"/>
        <v>187</v>
      </c>
      <c r="T103" s="37">
        <f t="shared" si="4"/>
        <v>182</v>
      </c>
      <c r="U103" s="37">
        <f t="shared" si="4"/>
        <v>182</v>
      </c>
      <c r="V103" s="37">
        <f t="shared" si="4"/>
        <v>2998.6750000000002</v>
      </c>
      <c r="W103" s="37">
        <f t="shared" si="4"/>
        <v>929.86099999999999</v>
      </c>
      <c r="AA103" s="37"/>
    </row>
    <row r="104" spans="1:32" s="152" customFormat="1" x14ac:dyDescent="0.25">
      <c r="C104" s="41" t="str">
        <f>'Fig 8.1 - RH1'!$C104</f>
        <v>DSM, Class 1</v>
      </c>
      <c r="D104" s="37">
        <f t="shared" ref="D104:W104" si="7">SUM(D35:D51)</f>
        <v>134.38999999999999</v>
      </c>
      <c r="E104" s="37">
        <f t="shared" si="7"/>
        <v>73.790000000000006</v>
      </c>
      <c r="F104" s="37">
        <f t="shared" si="7"/>
        <v>40.190000000000005</v>
      </c>
      <c r="G104" s="37">
        <f t="shared" si="7"/>
        <v>37.76</v>
      </c>
      <c r="H104" s="37">
        <f t="shared" si="7"/>
        <v>41.540000000000006</v>
      </c>
      <c r="I104" s="37">
        <f t="shared" si="7"/>
        <v>49.15</v>
      </c>
      <c r="J104" s="37">
        <f t="shared" si="7"/>
        <v>69.33</v>
      </c>
      <c r="K104" s="37"/>
      <c r="L104" s="37">
        <f t="shared" ref="L104:N104" si="8">SUM(L35:L51)</f>
        <v>86.690000000000012</v>
      </c>
      <c r="M104" s="37">
        <f>SUM(M35:M51)</f>
        <v>41.730000000000004</v>
      </c>
      <c r="N104" s="37">
        <f t="shared" si="8"/>
        <v>43.92</v>
      </c>
      <c r="O104" s="37">
        <f t="shared" ref="O104" si="9">SUM(O35:O51)</f>
        <v>40.450000000000003</v>
      </c>
      <c r="P104" s="37">
        <f t="shared" si="7"/>
        <v>45.13</v>
      </c>
      <c r="Q104" s="37">
        <f t="shared" si="7"/>
        <v>40.190000000000005</v>
      </c>
      <c r="R104" s="37">
        <f t="shared" si="7"/>
        <v>95.100000000000009</v>
      </c>
      <c r="S104" s="37">
        <f t="shared" si="7"/>
        <v>78.480000000000018</v>
      </c>
      <c r="T104" s="37">
        <f t="shared" si="7"/>
        <v>99.08</v>
      </c>
      <c r="U104" s="37">
        <f t="shared" si="7"/>
        <v>70.679999999999993</v>
      </c>
      <c r="V104" s="37">
        <f t="shared" si="7"/>
        <v>92.29000000000002</v>
      </c>
      <c r="W104" s="37">
        <f t="shared" si="7"/>
        <v>95.95</v>
      </c>
      <c r="AA104" s="37"/>
      <c r="AE104" s="153"/>
      <c r="AF104" s="153"/>
    </row>
    <row r="105" spans="1:32" s="152" customFormat="1" x14ac:dyDescent="0.25">
      <c r="C105" s="41" t="str">
        <f>'Fig 8.1 - RH1'!$C105</f>
        <v>DSM, Class 2</v>
      </c>
      <c r="D105" s="37">
        <f t="shared" ref="D105:W105" si="10">SUM(D52:D57)</f>
        <v>2712.49</v>
      </c>
      <c r="E105" s="37">
        <f t="shared" si="10"/>
        <v>2784.8700000000003</v>
      </c>
      <c r="F105" s="37">
        <f t="shared" si="10"/>
        <v>2691.6200000000003</v>
      </c>
      <c r="G105" s="37">
        <f t="shared" si="10"/>
        <v>3873.8800000000006</v>
      </c>
      <c r="H105" s="37">
        <f t="shared" si="10"/>
        <v>3872.7500000000005</v>
      </c>
      <c r="I105" s="37">
        <f t="shared" si="10"/>
        <v>2709.2100000000005</v>
      </c>
      <c r="J105" s="37">
        <f t="shared" si="10"/>
        <v>2707.91</v>
      </c>
      <c r="K105" s="37"/>
      <c r="L105" s="37">
        <f t="shared" ref="L105:N105" si="11">SUM(L52:L57)</f>
        <v>2723.51</v>
      </c>
      <c r="M105" s="37">
        <f>SUM(M52:M57)</f>
        <v>2678.46</v>
      </c>
      <c r="N105" s="37">
        <f t="shared" si="11"/>
        <v>2690.6599999999994</v>
      </c>
      <c r="O105" s="37">
        <f t="shared" ref="O105" si="12">SUM(O52:O57)</f>
        <v>2688.45</v>
      </c>
      <c r="P105" s="37">
        <f t="shared" si="10"/>
        <v>3873.9000000000005</v>
      </c>
      <c r="Q105" s="37">
        <f t="shared" si="10"/>
        <v>3873.9500000000007</v>
      </c>
      <c r="R105" s="37">
        <f t="shared" si="10"/>
        <v>2832.06</v>
      </c>
      <c r="S105" s="37">
        <f t="shared" si="10"/>
        <v>2676.33</v>
      </c>
      <c r="T105" s="37">
        <f t="shared" si="10"/>
        <v>2700.06</v>
      </c>
      <c r="U105" s="37">
        <f t="shared" si="10"/>
        <v>2730.18</v>
      </c>
      <c r="V105" s="37">
        <f t="shared" si="10"/>
        <v>3071.3700000000008</v>
      </c>
      <c r="W105" s="37">
        <f t="shared" si="10"/>
        <v>3076.7400000000002</v>
      </c>
      <c r="AA105" s="37"/>
      <c r="AE105" s="153"/>
      <c r="AF105" s="153"/>
    </row>
    <row r="106" spans="1:32" s="43" customFormat="1" x14ac:dyDescent="0.25">
      <c r="C106" s="41" t="str">
        <f>'Fig 8.1 - RH1'!$C106</f>
        <v>FOT</v>
      </c>
      <c r="D106" s="37">
        <f t="shared" ref="D106:W106" si="13">SUM(D58:D63)</f>
        <v>1013.0631999999999</v>
      </c>
      <c r="E106" s="37">
        <f t="shared" si="13"/>
        <v>1174.9512</v>
      </c>
      <c r="F106" s="37">
        <f t="shared" si="13"/>
        <v>1023.8278499999999</v>
      </c>
      <c r="G106" s="37">
        <f t="shared" si="13"/>
        <v>987.73540000000003</v>
      </c>
      <c r="H106" s="37">
        <f t="shared" si="13"/>
        <v>801.2835500000001</v>
      </c>
      <c r="I106" s="37">
        <f t="shared" si="13"/>
        <v>1173.3042500000001</v>
      </c>
      <c r="J106" s="37">
        <f t="shared" si="13"/>
        <v>1192.64795</v>
      </c>
      <c r="K106" s="37"/>
      <c r="L106" s="37">
        <f t="shared" ref="L106:N106" si="14">SUM(L58:L63)</f>
        <v>1058.8797500000001</v>
      </c>
      <c r="M106" s="37">
        <f>SUM(M58:M63)</f>
        <v>982.55149999999992</v>
      </c>
      <c r="N106" s="37">
        <f t="shared" si="14"/>
        <v>1026.2828999999999</v>
      </c>
      <c r="O106" s="37">
        <f t="shared" ref="O106" si="15">SUM(O58:O63)</f>
        <v>1028.35735</v>
      </c>
      <c r="P106" s="37">
        <f t="shared" si="13"/>
        <v>1085.6327000000001</v>
      </c>
      <c r="Q106" s="37">
        <f t="shared" si="13"/>
        <v>956.79154999999992</v>
      </c>
      <c r="R106" s="37">
        <f t="shared" si="13"/>
        <v>908.23429999999996</v>
      </c>
      <c r="S106" s="37">
        <f t="shared" si="13"/>
        <v>1156.6632500000001</v>
      </c>
      <c r="T106" s="37">
        <f t="shared" si="13"/>
        <v>1208.0225500000001</v>
      </c>
      <c r="U106" s="37">
        <f t="shared" si="13"/>
        <v>1169.5462499999999</v>
      </c>
      <c r="V106" s="37">
        <f t="shared" si="13"/>
        <v>1001.8179500000001</v>
      </c>
      <c r="W106" s="37">
        <f t="shared" si="13"/>
        <v>1045.6809000000001</v>
      </c>
      <c r="AA106" s="37"/>
    </row>
    <row r="107" spans="1:32" s="43" customFormat="1" x14ac:dyDescent="0.25">
      <c r="C107" s="41" t="str">
        <f>'Fig 8.1 - RH1'!$C107</f>
        <v>Other</v>
      </c>
      <c r="D107" s="37">
        <f t="shared" ref="D107:W107" si="16">SUM(D24:D25)+D64</f>
        <v>0</v>
      </c>
      <c r="E107" s="37">
        <f t="shared" si="16"/>
        <v>2</v>
      </c>
      <c r="F107" s="37">
        <f t="shared" si="16"/>
        <v>0</v>
      </c>
      <c r="G107" s="37">
        <f t="shared" si="16"/>
        <v>4</v>
      </c>
      <c r="H107" s="37">
        <f t="shared" si="16"/>
        <v>0</v>
      </c>
      <c r="I107" s="37">
        <f t="shared" si="16"/>
        <v>0</v>
      </c>
      <c r="J107" s="37">
        <f t="shared" si="16"/>
        <v>0</v>
      </c>
      <c r="K107" s="37"/>
      <c r="L107" s="37">
        <f t="shared" ref="L107:N107" si="17">SUM(L24:L25)+L64</f>
        <v>0</v>
      </c>
      <c r="M107" s="37">
        <f>SUM(M24:M25)+M64</f>
        <v>0</v>
      </c>
      <c r="N107" s="37">
        <f t="shared" si="17"/>
        <v>0</v>
      </c>
      <c r="O107" s="37">
        <f t="shared" ref="O107" si="18">SUM(O24:O25)+O64</f>
        <v>0</v>
      </c>
      <c r="P107" s="37">
        <f t="shared" si="16"/>
        <v>0</v>
      </c>
      <c r="Q107" s="37">
        <f t="shared" si="16"/>
        <v>0</v>
      </c>
      <c r="R107" s="37">
        <f t="shared" si="16"/>
        <v>0</v>
      </c>
      <c r="S107" s="37">
        <f t="shared" si="16"/>
        <v>0</v>
      </c>
      <c r="T107" s="37">
        <f t="shared" si="16"/>
        <v>0</v>
      </c>
      <c r="U107" s="37">
        <f t="shared" si="16"/>
        <v>0</v>
      </c>
      <c r="V107" s="37">
        <f t="shared" si="16"/>
        <v>2073.6</v>
      </c>
      <c r="W107" s="37">
        <f t="shared" si="16"/>
        <v>2073.6</v>
      </c>
      <c r="AA107" s="37"/>
    </row>
    <row r="108" spans="1:32" s="43" customFormat="1" x14ac:dyDescent="0.25">
      <c r="C108" s="41" t="str">
        <f>'Fig 8.1 - RH1'!$C108</f>
        <v>Earlier Retirement/Conversion</v>
      </c>
      <c r="D108" s="37">
        <f t="shared" ref="D108:W108" si="19">SUM(D71:D72,D78:D79,D82,D84:D86,D88:D93)</f>
        <v>-502</v>
      </c>
      <c r="E108" s="37">
        <f t="shared" si="19"/>
        <v>-3260</v>
      </c>
      <c r="F108" s="37">
        <f t="shared" si="19"/>
        <v>-3260</v>
      </c>
      <c r="G108" s="37">
        <f t="shared" si="19"/>
        <v>-3260</v>
      </c>
      <c r="H108" s="37">
        <f t="shared" si="19"/>
        <v>-3260</v>
      </c>
      <c r="I108" s="37">
        <f t="shared" si="19"/>
        <v>-3260</v>
      </c>
      <c r="J108" s="37">
        <f t="shared" si="19"/>
        <v>-3260</v>
      </c>
      <c r="K108" s="37"/>
      <c r="L108" s="37">
        <f t="shared" ref="L108:N108" si="20">SUM(L71:L72,L78:L79,L82,L84:L86,L88:L93)</f>
        <v>-1608</v>
      </c>
      <c r="M108" s="37">
        <f>SUM(M71:M72,M78:M79,M82,M84:M86,M88:M93)</f>
        <v>-1608</v>
      </c>
      <c r="N108" s="37">
        <f t="shared" si="20"/>
        <v>-1608</v>
      </c>
      <c r="O108" s="37">
        <f t="shared" ref="O108" si="21">SUM(O71:O72,O78:O79,O82,O84:O86,O88:O93)</f>
        <v>-1608</v>
      </c>
      <c r="P108" s="37">
        <f t="shared" si="19"/>
        <v>-3260</v>
      </c>
      <c r="Q108" s="37">
        <f t="shared" si="19"/>
        <v>-3260</v>
      </c>
      <c r="R108" s="37">
        <f t="shared" si="19"/>
        <v>-3260</v>
      </c>
      <c r="S108" s="37">
        <f t="shared" si="19"/>
        <v>-3260</v>
      </c>
      <c r="T108" s="37">
        <f t="shared" si="19"/>
        <v>-3260</v>
      </c>
      <c r="U108" s="37">
        <f t="shared" si="19"/>
        <v>-3260</v>
      </c>
      <c r="V108" s="37">
        <f t="shared" si="19"/>
        <v>-3260</v>
      </c>
      <c r="W108" s="37">
        <f t="shared" si="19"/>
        <v>-4145.1000000000004</v>
      </c>
      <c r="AA108" s="37"/>
    </row>
    <row r="109" spans="1:32" s="43" customFormat="1" x14ac:dyDescent="0.25">
      <c r="C109" s="41" t="str">
        <f>'Fig 8.1 - RH1'!$C109</f>
        <v>End of Life Retirement</v>
      </c>
      <c r="D109" s="37">
        <f t="shared" ref="D109:W109" si="22">SUM(D67:D70,D73:D77,D80:D81,)</f>
        <v>-1551.74</v>
      </c>
      <c r="E109" s="37">
        <f t="shared" si="22"/>
        <v>-1341.7399999999998</v>
      </c>
      <c r="F109" s="37">
        <f t="shared" si="22"/>
        <v>-1341.7399999999998</v>
      </c>
      <c r="G109" s="37">
        <f t="shared" si="22"/>
        <v>-1341.7399999999998</v>
      </c>
      <c r="H109" s="37">
        <f t="shared" si="22"/>
        <v>-1341.7399999999998</v>
      </c>
      <c r="I109" s="37">
        <f t="shared" si="22"/>
        <v>-1341.7399999999998</v>
      </c>
      <c r="J109" s="37">
        <f t="shared" si="22"/>
        <v>-1341.7399999999998</v>
      </c>
      <c r="K109" s="37"/>
      <c r="L109" s="37">
        <f t="shared" ref="L109:N109" si="23">SUM(L67:L70,L73:L77,L80:L81,)</f>
        <v>-1553.74</v>
      </c>
      <c r="M109" s="37">
        <f>SUM(M67:M70,M73:M77,M80:M81,)</f>
        <v>-1553.74</v>
      </c>
      <c r="N109" s="37">
        <f t="shared" si="23"/>
        <v>-1553.74</v>
      </c>
      <c r="O109" s="37">
        <f t="shared" ref="O109" si="24">SUM(O67:O70,O73:O77,O80:O81,)</f>
        <v>-1553.74</v>
      </c>
      <c r="P109" s="37">
        <f t="shared" si="22"/>
        <v>-1341.7399999999998</v>
      </c>
      <c r="Q109" s="37">
        <f t="shared" si="22"/>
        <v>-1341.7399999999998</v>
      </c>
      <c r="R109" s="37">
        <f t="shared" si="22"/>
        <v>-1341.7399999999998</v>
      </c>
      <c r="S109" s="37">
        <f t="shared" si="22"/>
        <v>-1341.7399999999998</v>
      </c>
      <c r="T109" s="37">
        <f t="shared" si="22"/>
        <v>-1341.7399999999998</v>
      </c>
      <c r="U109" s="37">
        <f t="shared" si="22"/>
        <v>-1341.7399999999998</v>
      </c>
      <c r="V109" s="37">
        <f t="shared" si="22"/>
        <v>-1341.7399999999998</v>
      </c>
      <c r="W109" s="37">
        <f t="shared" si="22"/>
        <v>-1341.7399999999998</v>
      </c>
      <c r="AA109" s="37"/>
    </row>
    <row r="110" spans="1:32" s="43" customFormat="1" x14ac:dyDescent="0.25">
      <c r="C110" s="41" t="str">
        <f>'Fig 8.1 - RH1'!$C110</f>
        <v>Gas Conversion</v>
      </c>
      <c r="D110" s="37">
        <f t="shared" ref="D110:W110" si="25">D83+D87</f>
        <v>0</v>
      </c>
      <c r="E110" s="37">
        <f t="shared" si="25"/>
        <v>387</v>
      </c>
      <c r="F110" s="37">
        <f t="shared" si="25"/>
        <v>387</v>
      </c>
      <c r="G110" s="37">
        <f t="shared" si="25"/>
        <v>387</v>
      </c>
      <c r="H110" s="37">
        <f t="shared" si="25"/>
        <v>387</v>
      </c>
      <c r="I110" s="37">
        <f t="shared" si="25"/>
        <v>387</v>
      </c>
      <c r="J110" s="37">
        <f t="shared" si="25"/>
        <v>387</v>
      </c>
      <c r="K110" s="37"/>
      <c r="L110" s="37">
        <f t="shared" ref="L110:N110" si="26">L83+L87</f>
        <v>387</v>
      </c>
      <c r="M110" s="37">
        <f>M83+M87</f>
        <v>387</v>
      </c>
      <c r="N110" s="37">
        <f t="shared" si="26"/>
        <v>387</v>
      </c>
      <c r="O110" s="37">
        <f t="shared" ref="O110" si="27">O83+O87</f>
        <v>387</v>
      </c>
      <c r="P110" s="37">
        <f t="shared" si="25"/>
        <v>387</v>
      </c>
      <c r="Q110" s="37">
        <f t="shared" si="25"/>
        <v>387</v>
      </c>
      <c r="R110" s="37">
        <f t="shared" si="25"/>
        <v>387</v>
      </c>
      <c r="S110" s="37">
        <f t="shared" si="25"/>
        <v>387</v>
      </c>
      <c r="T110" s="37">
        <f t="shared" si="25"/>
        <v>387</v>
      </c>
      <c r="U110" s="37">
        <f t="shared" si="25"/>
        <v>387</v>
      </c>
      <c r="V110" s="37">
        <f t="shared" si="25"/>
        <v>387</v>
      </c>
      <c r="W110" s="37">
        <f t="shared" si="25"/>
        <v>387</v>
      </c>
      <c r="AA110" s="37"/>
    </row>
    <row r="111" spans="1:32" s="43" customFormat="1" x14ac:dyDescent="0.25">
      <c r="C111" s="41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AA111" s="37"/>
    </row>
    <row r="112" spans="1:32" s="43" customFormat="1" x14ac:dyDescent="0.25">
      <c r="C112" s="150" t="s">
        <v>50</v>
      </c>
      <c r="D112" s="38">
        <f>SUM(D6:D93)-SUM('Fig 8.1 - RH1'!D101:D110)</f>
        <v>0</v>
      </c>
      <c r="E112" s="38">
        <f t="shared" ref="E112:J112" si="28">SUM(E6:E93)-SUM(E101:E110)</f>
        <v>0</v>
      </c>
      <c r="F112" s="38">
        <f t="shared" si="28"/>
        <v>0</v>
      </c>
      <c r="G112" s="38">
        <f t="shared" si="28"/>
        <v>0</v>
      </c>
      <c r="H112" s="38">
        <f t="shared" si="28"/>
        <v>0</v>
      </c>
      <c r="I112" s="38">
        <f t="shared" si="28"/>
        <v>0</v>
      </c>
      <c r="J112" s="38">
        <f t="shared" si="28"/>
        <v>0</v>
      </c>
      <c r="K112" s="37"/>
      <c r="L112" s="38">
        <f>SUM(L6:L93)-SUM('Fig 8.1 - RH1'!L101:L110)</f>
        <v>0</v>
      </c>
      <c r="M112" s="38">
        <f>SUM(M6:M93)-SUM('Fig 8.1 - RH1'!M101:M110)</f>
        <v>0</v>
      </c>
      <c r="N112" s="38">
        <f>SUM(N6:N93)-SUM('Fig 8.1 - RH1'!N101:N110)</f>
        <v>0</v>
      </c>
      <c r="O112" s="38">
        <f>SUM(O6:O93)-SUM('Fig 8.1 - RH1'!O101:O110)</f>
        <v>0</v>
      </c>
      <c r="P112" s="38">
        <f t="shared" ref="P112:W112" si="29">SUM(P6:P93)-SUM(P101:P110)</f>
        <v>0</v>
      </c>
      <c r="Q112" s="38">
        <f t="shared" si="29"/>
        <v>0</v>
      </c>
      <c r="R112" s="38">
        <f t="shared" si="29"/>
        <v>0</v>
      </c>
      <c r="S112" s="38">
        <f t="shared" si="29"/>
        <v>0</v>
      </c>
      <c r="T112" s="38">
        <f t="shared" si="29"/>
        <v>0</v>
      </c>
      <c r="U112" s="38">
        <f t="shared" si="29"/>
        <v>0</v>
      </c>
      <c r="V112" s="38">
        <f t="shared" si="29"/>
        <v>0</v>
      </c>
      <c r="W112" s="38">
        <f t="shared" si="29"/>
        <v>0</v>
      </c>
      <c r="AA112" s="37"/>
    </row>
    <row r="113" spans="1:27" s="43" customFormat="1" x14ac:dyDescent="0.25"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AA113" s="154"/>
    </row>
    <row r="115" spans="1:27" x14ac:dyDescent="0.25">
      <c r="A115" t="str">
        <f>'Fig 8.1 - RH1'!$A115</f>
        <v>For Graphs</v>
      </c>
      <c r="L115" s="13"/>
      <c r="M115" s="13"/>
      <c r="N115" s="13"/>
      <c r="O115" s="13"/>
    </row>
    <row r="116" spans="1:27" x14ac:dyDescent="0.25">
      <c r="C116" t="str">
        <f>'Fig 8.1 - RH1'!$C116</f>
        <v>Gas</v>
      </c>
      <c r="D116" s="87">
        <f t="shared" ref="D116:W116" si="30">(D101+D102)/1000</f>
        <v>1.7721830000000001</v>
      </c>
      <c r="E116" s="87">
        <f t="shared" si="30"/>
        <v>4.1849870000000005</v>
      </c>
      <c r="F116" s="87">
        <f t="shared" si="30"/>
        <v>3.9977830000000001</v>
      </c>
      <c r="G116" s="87">
        <f t="shared" si="30"/>
        <v>3.4641829999999998</v>
      </c>
      <c r="H116" s="87">
        <f t="shared" si="30"/>
        <v>3.4641829999999998</v>
      </c>
      <c r="I116" s="87">
        <f t="shared" si="30"/>
        <v>3.9977830000000001</v>
      </c>
      <c r="J116" s="87">
        <f t="shared" si="30"/>
        <v>3.9977830000000001</v>
      </c>
      <c r="K116" s="87"/>
      <c r="L116" s="87">
        <f t="shared" ref="L116:N116" si="31">(L101+L102)/1000</f>
        <v>2.2174</v>
      </c>
      <c r="M116" s="87">
        <f>(M101+M102)/1000</f>
        <v>2.8524000000000003</v>
      </c>
      <c r="N116" s="87">
        <f t="shared" si="31"/>
        <v>2.2174</v>
      </c>
      <c r="O116" s="87">
        <f t="shared" ref="O116" si="32">(O101+O102)/1000</f>
        <v>2.2174</v>
      </c>
      <c r="P116" s="87">
        <f t="shared" si="30"/>
        <v>3.4641829999999998</v>
      </c>
      <c r="Q116" s="87">
        <f t="shared" si="30"/>
        <v>3.4641829999999998</v>
      </c>
      <c r="R116" s="87">
        <f t="shared" si="30"/>
        <v>4.099183</v>
      </c>
      <c r="S116" s="87">
        <f t="shared" si="30"/>
        <v>3.9977830000000001</v>
      </c>
      <c r="T116" s="87">
        <f t="shared" si="30"/>
        <v>4.0825869999999993</v>
      </c>
      <c r="U116" s="87">
        <f t="shared" si="30"/>
        <v>4.0825869999999993</v>
      </c>
      <c r="V116" s="87">
        <f t="shared" si="30"/>
        <v>2.0661849999999999</v>
      </c>
      <c r="W116" s="87">
        <f t="shared" si="30"/>
        <v>3.2071869999999998</v>
      </c>
      <c r="AA116" s="12"/>
    </row>
    <row r="117" spans="1:27" x14ac:dyDescent="0.25">
      <c r="C117" t="str">
        <f>'Fig 8.1 - RH1'!$C117</f>
        <v>Renewable</v>
      </c>
      <c r="D117" s="87">
        <f t="shared" ref="D117:W117" si="33">D103/1000</f>
        <v>0.26300000000000001</v>
      </c>
      <c r="E117" s="87">
        <f t="shared" si="33"/>
        <v>0.24</v>
      </c>
      <c r="F117" s="87">
        <f t="shared" si="33"/>
        <v>0.88600000000000001</v>
      </c>
      <c r="G117" s="87">
        <f t="shared" si="33"/>
        <v>0.65600000000000003</v>
      </c>
      <c r="H117" s="87">
        <f t="shared" si="33"/>
        <v>2.161</v>
      </c>
      <c r="I117" s="87">
        <f t="shared" si="33"/>
        <v>0.221</v>
      </c>
      <c r="J117" s="87">
        <f t="shared" si="33"/>
        <v>7.0849999999999996E-2</v>
      </c>
      <c r="K117" s="87"/>
      <c r="L117" s="87">
        <f t="shared" ref="L117:N117" si="34">L103/1000</f>
        <v>0.76353700000000002</v>
      </c>
      <c r="M117" s="87">
        <f>M103/1000</f>
        <v>0</v>
      </c>
      <c r="N117" s="87">
        <f t="shared" si="34"/>
        <v>1.0389999999999999</v>
      </c>
      <c r="O117" s="87">
        <f t="shared" ref="O117" si="35">O103/1000</f>
        <v>1.226</v>
      </c>
      <c r="P117" s="87">
        <f t="shared" si="33"/>
        <v>0.17499999999999999</v>
      </c>
      <c r="Q117" s="87">
        <f t="shared" si="33"/>
        <v>0.76700000000000002</v>
      </c>
      <c r="R117" s="87">
        <f t="shared" si="33"/>
        <v>0.72688199999999992</v>
      </c>
      <c r="S117" s="87">
        <f t="shared" si="33"/>
        <v>0.187</v>
      </c>
      <c r="T117" s="87">
        <f t="shared" si="33"/>
        <v>0.182</v>
      </c>
      <c r="U117" s="87">
        <f t="shared" si="33"/>
        <v>0.182</v>
      </c>
      <c r="V117" s="87">
        <f t="shared" si="33"/>
        <v>2.998675</v>
      </c>
      <c r="W117" s="87">
        <f t="shared" si="33"/>
        <v>0.92986099999999994</v>
      </c>
      <c r="AA117" s="12"/>
    </row>
    <row r="118" spans="1:27" x14ac:dyDescent="0.25">
      <c r="C118" t="str">
        <f>'Fig 8.1 - RH1'!$C118</f>
        <v>DSM</v>
      </c>
      <c r="D118" s="87">
        <f t="shared" ref="D118:W118" si="36">(D104+D105)/1000</f>
        <v>2.8468799999999996</v>
      </c>
      <c r="E118" s="87">
        <f t="shared" si="36"/>
        <v>2.8586600000000004</v>
      </c>
      <c r="F118" s="87">
        <f t="shared" si="36"/>
        <v>2.7318100000000003</v>
      </c>
      <c r="G118" s="87">
        <f t="shared" si="36"/>
        <v>3.9116400000000007</v>
      </c>
      <c r="H118" s="87">
        <f t="shared" si="36"/>
        <v>3.9142900000000003</v>
      </c>
      <c r="I118" s="87">
        <f t="shared" si="36"/>
        <v>2.7583600000000006</v>
      </c>
      <c r="J118" s="87">
        <f t="shared" si="36"/>
        <v>2.7772399999999999</v>
      </c>
      <c r="K118" s="87"/>
      <c r="L118" s="87">
        <f t="shared" ref="L118:N118" si="37">(L104+L105)/1000</f>
        <v>2.8102000000000005</v>
      </c>
      <c r="M118" s="87">
        <f>(M104+M105)/1000</f>
        <v>2.7201900000000001</v>
      </c>
      <c r="N118" s="87">
        <f t="shared" si="37"/>
        <v>2.7345799999999993</v>
      </c>
      <c r="O118" s="87">
        <f t="shared" ref="O118" si="38">(O104+O105)/1000</f>
        <v>2.7288999999999994</v>
      </c>
      <c r="P118" s="87">
        <f t="shared" si="36"/>
        <v>3.9190300000000007</v>
      </c>
      <c r="Q118" s="87">
        <f t="shared" si="36"/>
        <v>3.9141400000000006</v>
      </c>
      <c r="R118" s="87">
        <f t="shared" si="36"/>
        <v>2.9271599999999998</v>
      </c>
      <c r="S118" s="87">
        <f t="shared" si="36"/>
        <v>2.75481</v>
      </c>
      <c r="T118" s="87">
        <f t="shared" si="36"/>
        <v>2.79914</v>
      </c>
      <c r="U118" s="87">
        <f t="shared" si="36"/>
        <v>2.8008599999999997</v>
      </c>
      <c r="V118" s="87">
        <f t="shared" si="36"/>
        <v>3.1636600000000006</v>
      </c>
      <c r="W118" s="87">
        <f t="shared" si="36"/>
        <v>3.1726900000000002</v>
      </c>
      <c r="AA118" s="12"/>
    </row>
    <row r="119" spans="1:27" x14ac:dyDescent="0.25">
      <c r="C119" t="str">
        <f>'Fig 8.1 - RH1'!$C119</f>
        <v>FOTs</v>
      </c>
      <c r="D119" s="87">
        <f t="shared" ref="D119:W119" si="39">D106/1000</f>
        <v>1.0130631999999999</v>
      </c>
      <c r="E119" s="87">
        <f t="shared" si="39"/>
        <v>1.1749512</v>
      </c>
      <c r="F119" s="87">
        <f t="shared" si="39"/>
        <v>1.02382785</v>
      </c>
      <c r="G119" s="87">
        <f t="shared" si="39"/>
        <v>0.98773540000000004</v>
      </c>
      <c r="H119" s="87">
        <f t="shared" si="39"/>
        <v>0.80128355000000007</v>
      </c>
      <c r="I119" s="87">
        <f t="shared" si="39"/>
        <v>1.1733042500000002</v>
      </c>
      <c r="J119" s="87">
        <f t="shared" si="39"/>
        <v>1.19264795</v>
      </c>
      <c r="K119" s="87"/>
      <c r="L119" s="87">
        <f t="shared" ref="L119:N119" si="40">L106/1000</f>
        <v>1.05887975</v>
      </c>
      <c r="M119" s="87">
        <f>M106/1000</f>
        <v>0.98255149999999991</v>
      </c>
      <c r="N119" s="87">
        <f t="shared" si="40"/>
        <v>1.0262829</v>
      </c>
      <c r="O119" s="87">
        <f t="shared" ref="O119" si="41">O106/1000</f>
        <v>1.0283573500000001</v>
      </c>
      <c r="P119" s="87">
        <f t="shared" si="39"/>
        <v>1.0856327000000001</v>
      </c>
      <c r="Q119" s="87">
        <f t="shared" si="39"/>
        <v>0.95679154999999994</v>
      </c>
      <c r="R119" s="87">
        <f t="shared" si="39"/>
        <v>0.90823429999999994</v>
      </c>
      <c r="S119" s="87">
        <f t="shared" si="39"/>
        <v>1.15666325</v>
      </c>
      <c r="T119" s="87">
        <f t="shared" si="39"/>
        <v>1.2080225500000001</v>
      </c>
      <c r="U119" s="87">
        <f t="shared" si="39"/>
        <v>1.1695462499999998</v>
      </c>
      <c r="V119" s="87">
        <f t="shared" si="39"/>
        <v>1.0018179500000002</v>
      </c>
      <c r="W119" s="87">
        <f t="shared" si="39"/>
        <v>1.0456809</v>
      </c>
      <c r="AA119" s="12"/>
    </row>
    <row r="120" spans="1:27" x14ac:dyDescent="0.25">
      <c r="C120" t="str">
        <f>'Fig 8.1 - RH1'!$C120</f>
        <v>Nuclear</v>
      </c>
      <c r="D120" s="87">
        <f t="shared" ref="D120:W120" si="42">D107/1000</f>
        <v>0</v>
      </c>
      <c r="E120" s="87">
        <f t="shared" si="42"/>
        <v>2E-3</v>
      </c>
      <c r="F120" s="87">
        <f t="shared" si="42"/>
        <v>0</v>
      </c>
      <c r="G120" s="87">
        <f t="shared" si="42"/>
        <v>4.0000000000000001E-3</v>
      </c>
      <c r="H120" s="87">
        <f t="shared" si="42"/>
        <v>0</v>
      </c>
      <c r="I120" s="87">
        <f t="shared" si="42"/>
        <v>0</v>
      </c>
      <c r="J120" s="87">
        <f t="shared" si="42"/>
        <v>0</v>
      </c>
      <c r="K120" s="87"/>
      <c r="L120" s="87">
        <f t="shared" ref="L120:N120" si="43">L107/1000</f>
        <v>0</v>
      </c>
      <c r="M120" s="87">
        <f>M107/1000</f>
        <v>0</v>
      </c>
      <c r="N120" s="87">
        <f t="shared" si="43"/>
        <v>0</v>
      </c>
      <c r="O120" s="87">
        <f t="shared" ref="O120" si="44">O107/1000</f>
        <v>0</v>
      </c>
      <c r="P120" s="87">
        <f t="shared" si="42"/>
        <v>0</v>
      </c>
      <c r="Q120" s="87">
        <f t="shared" si="42"/>
        <v>0</v>
      </c>
      <c r="R120" s="87">
        <f t="shared" si="42"/>
        <v>0</v>
      </c>
      <c r="S120" s="87">
        <f t="shared" si="42"/>
        <v>0</v>
      </c>
      <c r="T120" s="87">
        <f t="shared" si="42"/>
        <v>0</v>
      </c>
      <c r="U120" s="87">
        <f t="shared" si="42"/>
        <v>0</v>
      </c>
      <c r="V120" s="87">
        <f t="shared" si="42"/>
        <v>2.0735999999999999</v>
      </c>
      <c r="W120" s="87">
        <f t="shared" si="42"/>
        <v>2.0735999999999999</v>
      </c>
      <c r="AA120" s="12"/>
    </row>
    <row r="121" spans="1:27" x14ac:dyDescent="0.25">
      <c r="C121" t="str">
        <f>'Fig 8.1 - RH1'!$C121</f>
        <v>Early Retirement</v>
      </c>
      <c r="D121" s="87">
        <f t="shared" ref="D121:W121" si="45">D108/1000</f>
        <v>-0.502</v>
      </c>
      <c r="E121" s="87">
        <f t="shared" si="45"/>
        <v>-3.26</v>
      </c>
      <c r="F121" s="87">
        <f t="shared" si="45"/>
        <v>-3.26</v>
      </c>
      <c r="G121" s="87">
        <f t="shared" si="45"/>
        <v>-3.26</v>
      </c>
      <c r="H121" s="87">
        <f t="shared" si="45"/>
        <v>-3.26</v>
      </c>
      <c r="I121" s="87">
        <f t="shared" si="45"/>
        <v>-3.26</v>
      </c>
      <c r="J121" s="87">
        <f t="shared" si="45"/>
        <v>-3.26</v>
      </c>
      <c r="K121" s="87"/>
      <c r="L121" s="87">
        <f t="shared" ref="L121:N121" si="46">L108/1000</f>
        <v>-1.6080000000000001</v>
      </c>
      <c r="M121" s="87">
        <f>M108/1000</f>
        <v>-1.6080000000000001</v>
      </c>
      <c r="N121" s="87">
        <f t="shared" si="46"/>
        <v>-1.6080000000000001</v>
      </c>
      <c r="O121" s="87">
        <f t="shared" ref="O121" si="47">O108/1000</f>
        <v>-1.6080000000000001</v>
      </c>
      <c r="P121" s="87">
        <f t="shared" si="45"/>
        <v>-3.26</v>
      </c>
      <c r="Q121" s="87">
        <f t="shared" si="45"/>
        <v>-3.26</v>
      </c>
      <c r="R121" s="87">
        <f t="shared" si="45"/>
        <v>-3.26</v>
      </c>
      <c r="S121" s="87">
        <f t="shared" si="45"/>
        <v>-3.26</v>
      </c>
      <c r="T121" s="87">
        <f t="shared" si="45"/>
        <v>-3.26</v>
      </c>
      <c r="U121" s="87">
        <f t="shared" si="45"/>
        <v>-3.26</v>
      </c>
      <c r="V121" s="87">
        <f t="shared" si="45"/>
        <v>-3.26</v>
      </c>
      <c r="W121" s="87">
        <f t="shared" si="45"/>
        <v>-4.1451000000000002</v>
      </c>
      <c r="AA121" s="12"/>
    </row>
    <row r="122" spans="1:27" x14ac:dyDescent="0.25">
      <c r="C122" t="str">
        <f>'Fig 8.1 - RH1'!$C122</f>
        <v>End of Life Retirement</v>
      </c>
      <c r="D122" s="87">
        <f t="shared" ref="D122:W122" si="48">D109/1000</f>
        <v>-1.5517400000000001</v>
      </c>
      <c r="E122" s="87">
        <f t="shared" si="48"/>
        <v>-1.3417399999999997</v>
      </c>
      <c r="F122" s="87">
        <f t="shared" si="48"/>
        <v>-1.3417399999999997</v>
      </c>
      <c r="G122" s="87">
        <f t="shared" si="48"/>
        <v>-1.3417399999999997</v>
      </c>
      <c r="H122" s="87">
        <f t="shared" si="48"/>
        <v>-1.3417399999999997</v>
      </c>
      <c r="I122" s="87">
        <f t="shared" si="48"/>
        <v>-1.3417399999999997</v>
      </c>
      <c r="J122" s="87">
        <f t="shared" si="48"/>
        <v>-1.3417399999999997</v>
      </c>
      <c r="K122" s="87"/>
      <c r="L122" s="87">
        <f t="shared" ref="L122:N122" si="49">L109/1000</f>
        <v>-1.5537399999999999</v>
      </c>
      <c r="M122" s="87">
        <f>M109/1000</f>
        <v>-1.5537399999999999</v>
      </c>
      <c r="N122" s="87">
        <f t="shared" si="49"/>
        <v>-1.5537399999999999</v>
      </c>
      <c r="O122" s="87">
        <f t="shared" ref="O122" si="50">O109/1000</f>
        <v>-1.5537399999999999</v>
      </c>
      <c r="P122" s="87">
        <f t="shared" si="48"/>
        <v>-1.3417399999999997</v>
      </c>
      <c r="Q122" s="87">
        <f t="shared" si="48"/>
        <v>-1.3417399999999997</v>
      </c>
      <c r="R122" s="87">
        <f t="shared" si="48"/>
        <v>-1.3417399999999997</v>
      </c>
      <c r="S122" s="87">
        <f t="shared" si="48"/>
        <v>-1.3417399999999997</v>
      </c>
      <c r="T122" s="87">
        <f t="shared" si="48"/>
        <v>-1.3417399999999997</v>
      </c>
      <c r="U122" s="87">
        <f t="shared" si="48"/>
        <v>-1.3417399999999997</v>
      </c>
      <c r="V122" s="87">
        <f t="shared" si="48"/>
        <v>-1.3417399999999997</v>
      </c>
      <c r="W122" s="87">
        <f t="shared" si="48"/>
        <v>-1.3417399999999997</v>
      </c>
      <c r="AA122" s="12"/>
    </row>
    <row r="123" spans="1:27" x14ac:dyDescent="0.25">
      <c r="C123" t="str">
        <f>'Fig 8.1 - RH1'!$C123</f>
        <v>Gas Conversion</v>
      </c>
      <c r="D123" s="87">
        <f t="shared" ref="D123:W123" si="51">D110/1000</f>
        <v>0</v>
      </c>
      <c r="E123" s="87">
        <f t="shared" si="51"/>
        <v>0.38700000000000001</v>
      </c>
      <c r="F123" s="87">
        <f t="shared" si="51"/>
        <v>0.38700000000000001</v>
      </c>
      <c r="G123" s="87">
        <f t="shared" si="51"/>
        <v>0.38700000000000001</v>
      </c>
      <c r="H123" s="87">
        <f t="shared" si="51"/>
        <v>0.38700000000000001</v>
      </c>
      <c r="I123" s="87">
        <f t="shared" si="51"/>
        <v>0.38700000000000001</v>
      </c>
      <c r="J123" s="87">
        <f t="shared" si="51"/>
        <v>0.38700000000000001</v>
      </c>
      <c r="K123" s="87"/>
      <c r="L123" s="87">
        <f t="shared" ref="L123:N123" si="52">L110/1000</f>
        <v>0.38700000000000001</v>
      </c>
      <c r="M123" s="87">
        <f>M110/1000</f>
        <v>0.38700000000000001</v>
      </c>
      <c r="N123" s="87">
        <f t="shared" si="52"/>
        <v>0.38700000000000001</v>
      </c>
      <c r="O123" s="87">
        <f t="shared" ref="O123" si="53">O110/1000</f>
        <v>0.38700000000000001</v>
      </c>
      <c r="P123" s="87">
        <f t="shared" si="51"/>
        <v>0.38700000000000001</v>
      </c>
      <c r="Q123" s="87">
        <f t="shared" si="51"/>
        <v>0.38700000000000001</v>
      </c>
      <c r="R123" s="87">
        <f t="shared" si="51"/>
        <v>0.38700000000000001</v>
      </c>
      <c r="S123" s="87">
        <f t="shared" si="51"/>
        <v>0.38700000000000001</v>
      </c>
      <c r="T123" s="87">
        <f t="shared" si="51"/>
        <v>0.38700000000000001</v>
      </c>
      <c r="U123" s="87">
        <f t="shared" si="51"/>
        <v>0.38700000000000001</v>
      </c>
      <c r="V123" s="87">
        <f t="shared" si="51"/>
        <v>0.38700000000000001</v>
      </c>
      <c r="W123" s="87">
        <f t="shared" si="51"/>
        <v>0.38700000000000001</v>
      </c>
      <c r="AA123" s="12"/>
    </row>
    <row r="124" spans="1:27" x14ac:dyDescent="0.25">
      <c r="L124" s="13"/>
      <c r="M124" s="13"/>
      <c r="N124" s="13"/>
      <c r="O124" s="13"/>
    </row>
    <row r="125" spans="1:27" x14ac:dyDescent="0.25">
      <c r="D125" s="11" t="s">
        <v>226</v>
      </c>
      <c r="L125" s="13"/>
      <c r="M125" s="13"/>
      <c r="N125" s="13"/>
      <c r="O125" s="13"/>
    </row>
    <row r="152" spans="3:27" s="140" customFormat="1" x14ac:dyDescent="0.25">
      <c r="C152" s="137"/>
      <c r="D152" s="138"/>
      <c r="E152" s="139"/>
      <c r="F152" s="139"/>
      <c r="G152" s="139"/>
      <c r="H152" s="139"/>
      <c r="I152" s="139"/>
      <c r="J152" s="139"/>
      <c r="K152" s="139"/>
      <c r="P152" s="139"/>
      <c r="Q152" s="139"/>
      <c r="R152" s="139"/>
      <c r="S152" s="139"/>
      <c r="T152" s="139"/>
      <c r="U152" s="139"/>
      <c r="V152" s="139"/>
      <c r="W152" s="139"/>
      <c r="AA152" s="139"/>
    </row>
    <row r="153" spans="3:27" s="140" customFormat="1" x14ac:dyDescent="0.25">
      <c r="C153" s="137"/>
      <c r="D153" s="139"/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AA153" s="139"/>
    </row>
    <row r="154" spans="3:27" s="140" customFormat="1" x14ac:dyDescent="0.25">
      <c r="C154" s="137"/>
      <c r="D154" s="139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8"/>
      <c r="T154" s="138"/>
      <c r="U154" s="138"/>
      <c r="V154" s="138"/>
      <c r="W154" s="138"/>
      <c r="AA154" s="139"/>
    </row>
    <row r="155" spans="3:27" s="140" customFormat="1" x14ac:dyDescent="0.25">
      <c r="C155" s="137"/>
      <c r="D155" s="138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AA155" s="139"/>
    </row>
    <row r="156" spans="3:27" x14ac:dyDescent="0.25">
      <c r="C156" s="109"/>
    </row>
    <row r="157" spans="3:27" x14ac:dyDescent="0.25">
      <c r="C157" s="109"/>
    </row>
    <row r="158" spans="3:27" x14ac:dyDescent="0.25">
      <c r="C158" s="109"/>
    </row>
    <row r="159" spans="3:27" x14ac:dyDescent="0.25">
      <c r="C159" s="109"/>
    </row>
    <row r="160" spans="3:27" x14ac:dyDescent="0.25">
      <c r="C160" s="109"/>
    </row>
  </sheetData>
  <conditionalFormatting sqref="R26">
    <cfRule type="expression" dxfId="0" priority="1">
      <formula>"AB30&lt;D30"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9"/>
  <sheetViews>
    <sheetView topLeftCell="A82" zoomScale="80" zoomScaleNormal="80" workbookViewId="0">
      <selection activeCell="C163" sqref="C163"/>
    </sheetView>
  </sheetViews>
  <sheetFormatPr defaultRowHeight="15" x14ac:dyDescent="0.25"/>
  <cols>
    <col min="1" max="1" width="8.7109375" customWidth="1"/>
    <col min="2" max="2" width="40.5703125" customWidth="1"/>
    <col min="3" max="3" width="10.140625" bestFit="1" customWidth="1"/>
    <col min="4" max="4" width="13.140625" bestFit="1" customWidth="1"/>
    <col min="5" max="9" width="10.28515625" customWidth="1"/>
    <col min="24" max="24" width="14.85546875" customWidth="1"/>
    <col min="29" max="29" width="9.85546875" bestFit="1" customWidth="1"/>
    <col min="30" max="30" width="11.42578125" bestFit="1" customWidth="1"/>
    <col min="31" max="31" width="9.85546875" bestFit="1" customWidth="1"/>
  </cols>
  <sheetData>
    <row r="1" spans="1:43" x14ac:dyDescent="0.25">
      <c r="A1" s="2" t="s">
        <v>160</v>
      </c>
    </row>
    <row r="2" spans="1:43" ht="15.75" thickBot="1" x14ac:dyDescent="0.3"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43" s="5" customFormat="1" ht="18.75" x14ac:dyDescent="0.3">
      <c r="B3" s="85" t="s">
        <v>116</v>
      </c>
      <c r="C3" s="69" t="str">
        <f>'Fig 8.1 - RH1'!D4</f>
        <v>C01-R</v>
      </c>
      <c r="D3" s="69" t="str">
        <f>'Fig 8.1 - RH1'!E4</f>
        <v>C01</v>
      </c>
      <c r="E3" s="69" t="str">
        <f>'Fig 8.1 - RH1'!F4</f>
        <v>C02</v>
      </c>
      <c r="F3" s="69" t="str">
        <f>'Fig 8.1 - RH1'!G4</f>
        <v>C03</v>
      </c>
      <c r="G3" s="69" t="str">
        <f>'Fig 8.1 - RH1'!H4</f>
        <v>C04</v>
      </c>
      <c r="H3" s="69" t="str">
        <f>'Fig 8.1 - RH1'!I4</f>
        <v>C05</v>
      </c>
      <c r="I3" s="69" t="str">
        <f>'Fig 8.1 - RH1'!J4</f>
        <v>C05a</v>
      </c>
      <c r="J3" s="69" t="s">
        <v>199</v>
      </c>
      <c r="K3" s="69" t="s">
        <v>196</v>
      </c>
      <c r="L3" s="69" t="str">
        <f>'Fig 8.1 - RH1'!L4</f>
        <v>C05a-3</v>
      </c>
      <c r="M3" s="69" t="s">
        <v>204</v>
      </c>
      <c r="N3" s="69" t="s">
        <v>198</v>
      </c>
      <c r="O3" s="69" t="str">
        <f>'Fig 8.1 - RH1'!P4</f>
        <v>C06</v>
      </c>
      <c r="P3" s="69" t="str">
        <f>'Fig 8.1 - RH1'!Q4</f>
        <v>C07</v>
      </c>
      <c r="Q3" s="69" t="str">
        <f>'Fig 8.1 - RH1'!R4</f>
        <v>C09</v>
      </c>
      <c r="R3" s="69" t="str">
        <f>'Fig 8.1 - RH1'!S4</f>
        <v>C11</v>
      </c>
      <c r="S3" s="69" t="str">
        <f>'Fig 8.1 - RH1'!T4</f>
        <v>C12</v>
      </c>
      <c r="T3" s="69" t="str">
        <f>'Fig 8.1 - RH1'!U4</f>
        <v>C13</v>
      </c>
      <c r="U3" s="69" t="str">
        <f>'Fig 8.1 - RH1'!V4</f>
        <v>C14</v>
      </c>
      <c r="V3" s="70" t="str">
        <f>'Fig 8.1 - RH1'!W4</f>
        <v>C14a</v>
      </c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x14ac:dyDescent="0.25"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63"/>
      <c r="U4" s="72"/>
      <c r="V4" s="73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s="59" customFormat="1" x14ac:dyDescent="0.25">
      <c r="B5" s="74" t="s">
        <v>194</v>
      </c>
      <c r="C5" s="72">
        <f>INDEX('Tbl 8.3 - PVRR'!$D$5:$E$25,MATCH(C$3,'Tbl 8.3 - PVRR'!$C$5:$C$25,0),MATCH($B$3,'Tbl 8.3 - PVRR'!$D$5:$E$5,0))</f>
        <v>26828.391236611325</v>
      </c>
      <c r="D5" s="72">
        <f>INDEX('Tbl 8.3 - PVRR'!$D$5:$E$25,MATCH(D$3,'Tbl 8.3 - PVRR'!$C$5:$C$25,0),MATCH($B$3,'Tbl 8.3 - PVRR'!$D$5:$E$5,0))</f>
        <v>26683.041004450042</v>
      </c>
      <c r="E5" s="72">
        <f>INDEX('Tbl 8.3 - PVRR'!$D$5:$E$25,MATCH(E$3,'Tbl 8.3 - PVRR'!$C$5:$C$25,0),MATCH($B$3,'Tbl 8.3 - PVRR'!$D$5:$E$5,0))</f>
        <v>27786.644836750344</v>
      </c>
      <c r="F5" s="72">
        <f>INDEX('Tbl 8.3 - PVRR'!$D$5:$E$25,MATCH(F$3,'Tbl 8.3 - PVRR'!$C$5:$C$25,0),MATCH($B$3,'Tbl 8.3 - PVRR'!$D$5:$E$5,0))</f>
        <v>28889.351986034351</v>
      </c>
      <c r="G5" s="72">
        <f>INDEX('Tbl 8.3 - PVRR'!$D$5:$E$25,MATCH(G$3,'Tbl 8.3 - PVRR'!$C$5:$C$25,0),MATCH($B$3,'Tbl 8.3 - PVRR'!$D$5:$E$5,0))</f>
        <v>29309.842893627352</v>
      </c>
      <c r="H5" s="72">
        <f>INDEX('Tbl 8.3 - PVRR'!$D$5:$E$25,MATCH(H$3,'Tbl 8.3 - PVRR'!$C$5:$C$25,0),MATCH($B$3,'Tbl 8.3 - PVRR'!$D$5:$E$5,0))</f>
        <v>26645.899804436034</v>
      </c>
      <c r="I5" s="72">
        <f>INDEX('Tbl 8.3 - PVRR'!$D$5:$E$25,MATCH(I$3,'Tbl 8.3 - PVRR'!$C$5:$C$25,0),MATCH($B$3,'Tbl 8.3 - PVRR'!$D$5:$E$5,0))</f>
        <v>26591.479517033942</v>
      </c>
      <c r="J5" s="72">
        <f>INDEX('Tbl 8.3 - PVRR'!$D$5:$E$25,MATCH(J$3,'Tbl 8.3 - PVRR'!$C$5:$C$25,0),MATCH($B$3,'Tbl 8.3 - PVRR'!$D$5:$E$5,0))</f>
        <v>26649.37394519127</v>
      </c>
      <c r="K5" s="72">
        <f>INDEX('Tbl 8.3 - PVRR'!$D$5:$E$25,MATCH(K$3,'Tbl 8.3 - PVRR'!$C$5:$C$25,0),MATCH($B$3,'Tbl 8.3 - PVRR'!$D$5:$E$5,0))</f>
        <v>26615.083976813392</v>
      </c>
      <c r="L5" s="72">
        <f>INDEX('Tbl 8.3 - PVRR'!$D$5:$E$25,MATCH(L$3,'Tbl 8.3 - PVRR'!$C$5:$C$25,0),MATCH($B$3,'Tbl 8.3 - PVRR'!$D$5:$E$5,0))</f>
        <v>26577.576043040073</v>
      </c>
      <c r="M5" s="72">
        <f>INDEX('Tbl 8.3 - PVRR'!$D$5:$E$25,MATCH(M$3,'Tbl 8.3 - PVRR'!$C$5:$C$25,0),MATCH($B$3,'Tbl 8.3 - PVRR'!$D$5:$E$5,0))</f>
        <v>26590.90892541724</v>
      </c>
      <c r="N5" s="72">
        <f>INDEX('Tbl 8.3 - PVRR'!$D$5:$E$25,MATCH(N$3,'Tbl 8.3 - PVRR'!$C$5:$C$25,0),MATCH($B$3,'Tbl 8.3 - PVRR'!$D$5:$E$5,0))</f>
        <v>26648.582676241203</v>
      </c>
      <c r="O5" s="72">
        <f>INDEX('Tbl 8.3 - PVRR'!$D$5:$E$25,MATCH(O$3,'Tbl 8.3 - PVRR'!$C$5:$C$25,0),MATCH($B$3,'Tbl 8.3 - PVRR'!$D$5:$E$5,0))</f>
        <v>27929.999754957109</v>
      </c>
      <c r="P5" s="72">
        <f>INDEX('Tbl 8.3 - PVRR'!$D$5:$E$25,MATCH(P$3,'Tbl 8.3 - PVRR'!$C$5:$C$25,0),MATCH($B$3,'Tbl 8.3 - PVRR'!$D$5:$E$5,0))</f>
        <v>28515.969802482978</v>
      </c>
      <c r="Q5" s="72">
        <f>INDEX('Tbl 8.3 - PVRR'!$D$5:$E$25,MATCH(Q$3,'Tbl 8.3 - PVRR'!$C$5:$C$25,0),MATCH($B$3,'Tbl 8.3 - PVRR'!$D$5:$E$5,0))</f>
        <v>26808.8699752231</v>
      </c>
      <c r="R5" s="72">
        <f>INDEX('Tbl 8.3 - PVRR'!$D$5:$E$25,MATCH(R$3,'Tbl 8.3 - PVRR'!$C$5:$C$25,0),MATCH($B$3,'Tbl 8.3 - PVRR'!$D$5:$E$5,0))</f>
        <v>26649.27049164971</v>
      </c>
      <c r="S5" s="72">
        <f>INDEX('Tbl 8.3 - PVRR'!$D$5:$E$25,MATCH(S$3,'Tbl 8.3 - PVRR'!$C$5:$C$25,0),MATCH($B$3,'Tbl 8.3 - PVRR'!$D$5:$E$5,0))</f>
        <v>26654.644909838371</v>
      </c>
      <c r="T5" s="63">
        <f>INDEX('Tbl 8.3 - PVRR'!$D$5:$E$25,MATCH(T$3,'Tbl 8.3 - PVRR'!$C$5:$C$25,0),MATCH($B$3,'Tbl 8.3 - PVRR'!$D$5:$E$5,0))</f>
        <v>26901.826002863643</v>
      </c>
      <c r="U5" s="72">
        <f>INDEX('Tbl 8.3 - PVRR'!$D$5:$E$25,MATCH(U$3,'Tbl 8.3 - PVRR'!$C$5:$C$25,0),MATCH($B$3,'Tbl 8.3 - PVRR'!$D$5:$E$5,0))</f>
        <v>39441.625220309019</v>
      </c>
      <c r="V5" s="73">
        <f>INDEX('Tbl 8.3 - PVRR'!$D$5:$E$25,MATCH(V$3,'Tbl 8.3 - PVRR'!$C$5:$C$25,0),MATCH($B$3,'Tbl 8.3 - PVRR'!$D$5:$E$5,0))</f>
        <v>39304.372326870624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x14ac:dyDescent="0.25">
      <c r="B6" s="76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63"/>
      <c r="U6" s="63"/>
      <c r="V6" s="73"/>
    </row>
    <row r="7" spans="1:43" x14ac:dyDescent="0.25">
      <c r="B7" s="76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3"/>
    </row>
    <row r="8" spans="1:43" x14ac:dyDescent="0.25">
      <c r="B8" s="76" t="s">
        <v>166</v>
      </c>
      <c r="C8" s="72">
        <f>INDEX('Tbl 8.3 - PVRR'!$F$38:$G$58,MATCH(C$3,'Tbl 8.3 - PVRR'!$C$38:$C$58,0),MATCH($B$3,'Tbl 8.3 - PVRR'!$F$38:$G$38,0))</f>
        <v>6.2873787692887948</v>
      </c>
      <c r="D8" s="72">
        <f>INDEX('Tbl 8.3 - PVRR'!$F$38:$G$58,MATCH(D$3,'Tbl 8.3 - PVRR'!$C$38:$C$58,0),MATCH($B$3,'Tbl 8.3 - PVRR'!$F$38:$G$38,0))</f>
        <v>6.2873787692887948</v>
      </c>
      <c r="E8" s="72">
        <f>INDEX('Tbl 8.3 - PVRR'!$F$38:$G$58,MATCH(E$3,'Tbl 8.3 - PVRR'!$C$38:$C$58,0),MATCH($B$3,'Tbl 8.3 - PVRR'!$F$38:$G$38,0))</f>
        <v>6.2873787692887948</v>
      </c>
      <c r="F8" s="72">
        <f>INDEX('Tbl 8.3 - PVRR'!$F$38:$G$58,MATCH(F$3,'Tbl 8.3 - PVRR'!$C$38:$C$58,0),MATCH($B$3,'Tbl 8.3 - PVRR'!$F$38:$G$38,0))</f>
        <v>6.2873787692887948</v>
      </c>
      <c r="G8" s="72">
        <f>INDEX('Tbl 8.3 - PVRR'!$F$38:$G$58,MATCH(G$3,'Tbl 8.3 - PVRR'!$C$38:$C$58,0),MATCH($B$3,'Tbl 8.3 - PVRR'!$F$38:$G$38,0))</f>
        <v>6.2873787692887948</v>
      </c>
      <c r="H8" s="72">
        <f>INDEX('Tbl 8.3 - PVRR'!$F$38:$G$58,MATCH(H$3,'Tbl 8.3 - PVRR'!$C$38:$C$58,0),MATCH($B$3,'Tbl 8.3 - PVRR'!$F$38:$G$38,0))</f>
        <v>6.2873787692887948</v>
      </c>
      <c r="I8" s="72">
        <f>INDEX('Tbl 8.3 - PVRR'!$F$38:$G$58,MATCH(I$3,'Tbl 8.3 - PVRR'!$C$38:$C$58,0),MATCH($B$3,'Tbl 8.3 - PVRR'!$F$38:$G$38,0))</f>
        <v>6.2873787692887948</v>
      </c>
      <c r="J8" s="72">
        <f>INDEX('Tbl 8.3 - PVRR'!$F$38:$G$58,MATCH(J$3,'Tbl 8.3 - PVRR'!$C$38:$C$58,0),MATCH($B$3,'Tbl 8.3 - PVRR'!$F$38:$G$38,0))</f>
        <v>6.2873787692887948</v>
      </c>
      <c r="K8" s="72">
        <f>INDEX('Tbl 8.3 - PVRR'!$F$38:$G$58,MATCH(K$3,'Tbl 8.3 - PVRR'!$C$38:$C$58,0),MATCH($B$3,'Tbl 8.3 - PVRR'!$F$38:$G$38,0))</f>
        <v>6.2873787692887948</v>
      </c>
      <c r="L8" s="72">
        <f>INDEX('Tbl 8.3 - PVRR'!$F$38:$G$58,MATCH(L$3,'Tbl 8.3 - PVRR'!$C$38:$C$58,0),MATCH($B$3,'Tbl 8.3 - PVRR'!$F$38:$G$38,0))</f>
        <v>6.2873787692887948</v>
      </c>
      <c r="M8" s="72">
        <f>INDEX('Tbl 8.3 - PVRR'!$F$38:$G$58,MATCH(M$3,'Tbl 8.3 - PVRR'!$C$38:$C$58,0),MATCH($B$3,'Tbl 8.3 - PVRR'!$F$38:$G$38,0))</f>
        <v>6.2873787692887948</v>
      </c>
      <c r="N8" s="72">
        <f>INDEX('Tbl 8.3 - PVRR'!$F$38:$G$58,MATCH(N$3,'Tbl 8.3 - PVRR'!$C$38:$C$58,0),MATCH($B$3,'Tbl 8.3 - PVRR'!$F$38:$G$38,0))</f>
        <v>6.2873787692887948</v>
      </c>
      <c r="O8" s="72">
        <f>INDEX('Tbl 8.3 - PVRR'!$F$38:$G$58,MATCH(O$3,'Tbl 8.3 - PVRR'!$C$38:$C$58,0),MATCH($B$3,'Tbl 8.3 - PVRR'!$F$38:$G$38,0))</f>
        <v>6.2873787692887948</v>
      </c>
      <c r="P8" s="72">
        <f>INDEX('Tbl 8.3 - PVRR'!$F$38:$G$58,MATCH(P$3,'Tbl 8.3 - PVRR'!$C$38:$C$58,0),MATCH($B$3,'Tbl 8.3 - PVRR'!$F$38:$G$38,0))</f>
        <v>6.2873787692887948</v>
      </c>
      <c r="Q8" s="72">
        <f>INDEX('Tbl 8.3 - PVRR'!$F$38:$G$58,MATCH(Q$3,'Tbl 8.3 - PVRR'!$C$38:$C$58,0),MATCH($B$3,'Tbl 8.3 - PVRR'!$F$38:$G$38,0))</f>
        <v>5.552187728129879</v>
      </c>
      <c r="R8" s="72">
        <f>INDEX('Tbl 8.3 - PVRR'!$F$38:$G$58,MATCH(R$3,'Tbl 8.3 - PVRR'!$C$38:$C$58,0),MATCH($B$3,'Tbl 8.3 - PVRR'!$F$38:$G$38,0))</f>
        <v>6.2873787692887948</v>
      </c>
      <c r="S8" s="72">
        <f>INDEX('Tbl 8.3 - PVRR'!$F$38:$G$58,MATCH(S$3,'Tbl 8.3 - PVRR'!$C$38:$C$58,0),MATCH($B$3,'Tbl 8.3 - PVRR'!$F$38:$G$38,0))</f>
        <v>6.2873787692887948</v>
      </c>
      <c r="T8" s="72">
        <f>INDEX('Tbl 8.3 - PVRR'!$F$38:$G$58,MATCH(T$3,'Tbl 8.3 - PVRR'!$C$38:$C$58,0),MATCH($B$3,'Tbl 8.3 - PVRR'!$F$38:$G$38,0))</f>
        <v>6.2873787692887948</v>
      </c>
      <c r="U8" s="72">
        <f>INDEX('Tbl 8.3 - PVRR'!$F$38:$G$58,MATCH(U$3,'Tbl 8.3 - PVRR'!$C$38:$C$58,0),MATCH($B$3,'Tbl 8.3 - PVRR'!$F$38:$G$38,0))</f>
        <v>7.3147870069012688</v>
      </c>
      <c r="V8" s="73">
        <f>INDEX('Tbl 8.3 - PVRR'!$F$38:$G$58,MATCH(V$3,'Tbl 8.3 - PVRR'!$C$38:$C$58,0),MATCH($B$3,'Tbl 8.3 - PVRR'!$F$38:$G$38,0))</f>
        <v>7.3147870069012688</v>
      </c>
    </row>
    <row r="9" spans="1:43" x14ac:dyDescent="0.25">
      <c r="B9" s="76" t="s">
        <v>167</v>
      </c>
      <c r="C9" s="72">
        <f t="shared" ref="C9:V9" si="0">C10-C8</f>
        <v>0</v>
      </c>
      <c r="D9" s="72">
        <f t="shared" si="0"/>
        <v>29.56218607286258</v>
      </c>
      <c r="E9" s="72">
        <f t="shared" si="0"/>
        <v>87.275784021016477</v>
      </c>
      <c r="F9" s="72">
        <f t="shared" si="0"/>
        <v>47.840874137743867</v>
      </c>
      <c r="G9" s="72">
        <f t="shared" si="0"/>
        <v>193.05232090702512</v>
      </c>
      <c r="H9" s="72">
        <f t="shared" si="0"/>
        <v>36.169712203466176</v>
      </c>
      <c r="I9" s="72">
        <f t="shared" si="0"/>
        <v>19.0199900609759</v>
      </c>
      <c r="J9" s="72">
        <f t="shared" si="0"/>
        <v>37.921403065124068</v>
      </c>
      <c r="K9" s="72">
        <f t="shared" si="0"/>
        <v>40.045979015373753</v>
      </c>
      <c r="L9" s="72">
        <f t="shared" si="0"/>
        <v>11.262316102328844</v>
      </c>
      <c r="M9" s="72">
        <f t="shared" si="0"/>
        <v>14.156468436734221</v>
      </c>
      <c r="N9" s="72">
        <f t="shared" si="0"/>
        <v>38.115106113737312</v>
      </c>
      <c r="O9" s="72">
        <f t="shared" si="0"/>
        <v>4.6464734062462689</v>
      </c>
      <c r="P9" s="72">
        <f t="shared" si="0"/>
        <v>60.397201862197335</v>
      </c>
      <c r="Q9" s="72">
        <f t="shared" si="0"/>
        <v>39.045756854355183</v>
      </c>
      <c r="R9" s="72">
        <f t="shared" si="0"/>
        <v>35.459259477091827</v>
      </c>
      <c r="S9" s="72">
        <f t="shared" si="0"/>
        <v>27.156066686024722</v>
      </c>
      <c r="T9" s="72">
        <f t="shared" si="0"/>
        <v>35.84070495783304</v>
      </c>
      <c r="U9" s="72">
        <f t="shared" si="0"/>
        <v>69.88682490160167</v>
      </c>
      <c r="V9" s="73">
        <f t="shared" si="0"/>
        <v>68.538613346891267</v>
      </c>
    </row>
    <row r="10" spans="1:43" x14ac:dyDescent="0.25">
      <c r="B10" s="75" t="s">
        <v>168</v>
      </c>
      <c r="C10" s="62">
        <f>INDEX('Tbl 8.3 - PVRR'!$D$38:$E$58,MATCH(C$3,'Tbl 8.3 - PVRR'!$C$38:$C$58,0),MATCH($B$3,'Tbl 8.3 - PVRR'!$D$38:$E$38,0))</f>
        <v>6.2873787692887948</v>
      </c>
      <c r="D10" s="62">
        <f>INDEX('Tbl 8.3 - PVRR'!$D$38:$E$58,MATCH(D$3,'Tbl 8.3 - PVRR'!$C$38:$C$58,0),MATCH($B$3,'Tbl 8.3 - PVRR'!$D$38:$E$38,0))</f>
        <v>35.849564842151374</v>
      </c>
      <c r="E10" s="62">
        <f>INDEX('Tbl 8.3 - PVRR'!$D$38:$E$58,MATCH(E$3,'Tbl 8.3 - PVRR'!$C$38:$C$58,0),MATCH($B$3,'Tbl 8.3 - PVRR'!$D$38:$E$38,0))</f>
        <v>93.56316279030527</v>
      </c>
      <c r="F10" s="62">
        <f>INDEX('Tbl 8.3 - PVRR'!$D$38:$E$58,MATCH(F$3,'Tbl 8.3 - PVRR'!$C$38:$C$58,0),MATCH($B$3,'Tbl 8.3 - PVRR'!$D$38:$E$38,0))</f>
        <v>54.12825290703266</v>
      </c>
      <c r="G10" s="62">
        <f>INDEX('Tbl 8.3 - PVRR'!$D$38:$E$58,MATCH(G$3,'Tbl 8.3 - PVRR'!$C$38:$C$58,0),MATCH($B$3,'Tbl 8.3 - PVRR'!$D$38:$E$38,0))</f>
        <v>199.33969967631393</v>
      </c>
      <c r="H10" s="62">
        <f>INDEX('Tbl 8.3 - PVRR'!$D$38:$E$58,MATCH(H$3,'Tbl 8.3 - PVRR'!$C$38:$C$58,0),MATCH($B$3,'Tbl 8.3 - PVRR'!$D$38:$E$38,0))</f>
        <v>42.457090972754969</v>
      </c>
      <c r="I10" s="62">
        <f>INDEX('Tbl 8.3 - PVRR'!$D$38:$E$58,MATCH(I$3,'Tbl 8.3 - PVRR'!$C$38:$C$58,0),MATCH($B$3,'Tbl 8.3 - PVRR'!$D$38:$E$38,0))</f>
        <v>25.307368830264693</v>
      </c>
      <c r="J10" s="62">
        <f>INDEX('Tbl 8.3 - PVRR'!$D$38:$E$58,MATCH(J$3,'Tbl 8.3 - PVRR'!$C$38:$C$58,0),MATCH($B$3,'Tbl 8.3 - PVRR'!$D$38:$E$38,0))</f>
        <v>44.208781834412861</v>
      </c>
      <c r="K10" s="62">
        <f>INDEX('Tbl 8.3 - PVRR'!$D$38:$E$58,MATCH(K$3,'Tbl 8.3 - PVRR'!$C$38:$C$58,0),MATCH($B$3,'Tbl 8.3 - PVRR'!$D$38:$E$38,0))</f>
        <v>46.333357784662546</v>
      </c>
      <c r="L10" s="62">
        <f>INDEX('Tbl 8.3 - PVRR'!$D$38:$E$58,MATCH(L$3,'Tbl 8.3 - PVRR'!$C$38:$C$58,0),MATCH($B$3,'Tbl 8.3 - PVRR'!$D$38:$E$38,0))</f>
        <v>17.549694871617639</v>
      </c>
      <c r="M10" s="62">
        <f>INDEX('Tbl 8.3 - PVRR'!$D$38:$E$58,MATCH(M$3,'Tbl 8.3 - PVRR'!$C$38:$C$58,0),MATCH($B$3,'Tbl 8.3 - PVRR'!$D$38:$E$38,0))</f>
        <v>20.443847206023015</v>
      </c>
      <c r="N10" s="62">
        <f>INDEX('Tbl 8.3 - PVRR'!$D$38:$E$58,MATCH(N$3,'Tbl 8.3 - PVRR'!$C$38:$C$58,0),MATCH($B$3,'Tbl 8.3 - PVRR'!$D$38:$E$38,0))</f>
        <v>44.402484883026105</v>
      </c>
      <c r="O10" s="62">
        <f>INDEX('Tbl 8.3 - PVRR'!$D$38:$E$58,MATCH(O$3,'Tbl 8.3 - PVRR'!$C$38:$C$58,0),MATCH($B$3,'Tbl 8.3 - PVRR'!$D$38:$E$38,0))</f>
        <v>10.933852175535064</v>
      </c>
      <c r="P10" s="62">
        <f>INDEX('Tbl 8.3 - PVRR'!$D$38:$E$58,MATCH(P$3,'Tbl 8.3 - PVRR'!$C$38:$C$58,0),MATCH($B$3,'Tbl 8.3 - PVRR'!$D$38:$E$38,0))</f>
        <v>66.684580631486128</v>
      </c>
      <c r="Q10" s="62">
        <f>INDEX('Tbl 8.3 - PVRR'!$D$38:$E$58,MATCH(Q$3,'Tbl 8.3 - PVRR'!$C$38:$C$58,0),MATCH($B$3,'Tbl 8.3 - PVRR'!$D$38:$E$38,0))</f>
        <v>44.597944582485063</v>
      </c>
      <c r="R10" s="62">
        <f>INDEX('Tbl 8.3 - PVRR'!$D$38:$E$58,MATCH(R$3,'Tbl 8.3 - PVRR'!$C$38:$C$58,0),MATCH($B$3,'Tbl 8.3 - PVRR'!$D$38:$E$38,0))</f>
        <v>41.74663824638062</v>
      </c>
      <c r="S10" s="62">
        <f>INDEX('Tbl 8.3 - PVRR'!$D$38:$E$58,MATCH(S$3,'Tbl 8.3 - PVRR'!$C$38:$C$58,0),MATCH($B$3,'Tbl 8.3 - PVRR'!$D$38:$E$38,0))</f>
        <v>33.443445455313515</v>
      </c>
      <c r="T10" s="62">
        <f>INDEX('Tbl 8.3 - PVRR'!$D$38:$E$58,MATCH(T$3,'Tbl 8.3 - PVRR'!$C$38:$C$58,0),MATCH($B$3,'Tbl 8.3 - PVRR'!$D$38:$E$38,0))</f>
        <v>42.128083727121833</v>
      </c>
      <c r="U10" s="62">
        <f>INDEX('Tbl 8.3 - PVRR'!$D$38:$E$58,MATCH(U$3,'Tbl 8.3 - PVRR'!$C$38:$C$58,0),MATCH($B$3,'Tbl 8.3 - PVRR'!$D$38:$E$38,0))</f>
        <v>77.20161190850294</v>
      </c>
      <c r="V10" s="155">
        <f>INDEX('Tbl 8.3 - PVRR'!$D$38:$E$58,MATCH(V$3,'Tbl 8.3 - PVRR'!$C$38:$C$58,0),MATCH($B$3,'Tbl 8.3 - PVRR'!$D$38:$E$38,0))</f>
        <v>75.853400353792537</v>
      </c>
    </row>
    <row r="11" spans="1:43" s="44" customFormat="1" x14ac:dyDescent="0.25">
      <c r="B11" s="77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78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x14ac:dyDescent="0.25">
      <c r="B12" s="101" t="s">
        <v>195</v>
      </c>
      <c r="C12" s="96">
        <f t="shared" ref="C12:V12" si="1">C5-C10</f>
        <v>26822.103857842038</v>
      </c>
      <c r="D12" s="96">
        <f t="shared" si="1"/>
        <v>26647.19143960789</v>
      </c>
      <c r="E12" s="96">
        <f t="shared" si="1"/>
        <v>27693.081673960038</v>
      </c>
      <c r="F12" s="96">
        <f t="shared" si="1"/>
        <v>28835.223733127317</v>
      </c>
      <c r="G12" s="96">
        <f t="shared" si="1"/>
        <v>29110.503193951037</v>
      </c>
      <c r="H12" s="96">
        <f t="shared" si="1"/>
        <v>26603.442713463279</v>
      </c>
      <c r="I12" s="96">
        <f t="shared" si="1"/>
        <v>26566.172148203677</v>
      </c>
      <c r="J12" s="96">
        <f t="shared" si="1"/>
        <v>26605.165163356858</v>
      </c>
      <c r="K12" s="96">
        <f>K5-K10</f>
        <v>26568.750619028728</v>
      </c>
      <c r="L12" s="96">
        <f t="shared" si="1"/>
        <v>26560.026348168456</v>
      </c>
      <c r="M12" s="96">
        <f t="shared" si="1"/>
        <v>26570.465078211215</v>
      </c>
      <c r="N12" s="96">
        <f t="shared" si="1"/>
        <v>26604.180191358177</v>
      </c>
      <c r="O12" s="96">
        <f t="shared" si="1"/>
        <v>27919.065902781575</v>
      </c>
      <c r="P12" s="96">
        <f t="shared" si="1"/>
        <v>28449.285221851493</v>
      </c>
      <c r="Q12" s="96">
        <f t="shared" si="1"/>
        <v>26764.272030640615</v>
      </c>
      <c r="R12" s="96">
        <f t="shared" si="1"/>
        <v>26607.523853403331</v>
      </c>
      <c r="S12" s="96">
        <f t="shared" si="1"/>
        <v>26621.201464383059</v>
      </c>
      <c r="T12" s="96">
        <f t="shared" si="1"/>
        <v>26859.697919136521</v>
      </c>
      <c r="U12" s="96">
        <f t="shared" si="1"/>
        <v>39364.423608400517</v>
      </c>
      <c r="V12" s="97">
        <f t="shared" si="1"/>
        <v>39228.51892651683</v>
      </c>
    </row>
    <row r="13" spans="1:43" ht="15.75" thickBot="1" x14ac:dyDescent="0.3">
      <c r="B13" s="82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4"/>
    </row>
    <row r="14" spans="1:43" ht="15.75" thickTop="1" x14ac:dyDescent="0.25">
      <c r="B14" s="76"/>
      <c r="C14" s="33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3"/>
    </row>
    <row r="15" spans="1:43" ht="18.75" x14ac:dyDescent="0.3">
      <c r="B15" s="86" t="s">
        <v>117</v>
      </c>
      <c r="C15" s="79" t="str">
        <f t="shared" ref="C15:V15" si="2">C3</f>
        <v>C01-R</v>
      </c>
      <c r="D15" s="79" t="str">
        <f t="shared" si="2"/>
        <v>C01</v>
      </c>
      <c r="E15" s="79" t="str">
        <f t="shared" si="2"/>
        <v>C02</v>
      </c>
      <c r="F15" s="79" t="str">
        <f t="shared" si="2"/>
        <v>C03</v>
      </c>
      <c r="G15" s="79" t="str">
        <f t="shared" si="2"/>
        <v>C04</v>
      </c>
      <c r="H15" s="79" t="str">
        <f t="shared" si="2"/>
        <v>C05</v>
      </c>
      <c r="I15" s="79" t="str">
        <f t="shared" si="2"/>
        <v>C05a</v>
      </c>
      <c r="J15" s="79" t="str">
        <f t="shared" si="2"/>
        <v>C05b</v>
      </c>
      <c r="K15" s="79" t="str">
        <f>K3</f>
        <v>C05-3</v>
      </c>
      <c r="L15" s="79" t="str">
        <f t="shared" si="2"/>
        <v>C05a-3</v>
      </c>
      <c r="M15" s="79" t="str">
        <f t="shared" si="2"/>
        <v>C05a-3Q</v>
      </c>
      <c r="N15" s="79" t="str">
        <f t="shared" si="2"/>
        <v>C05b-3</v>
      </c>
      <c r="O15" s="79" t="str">
        <f t="shared" si="2"/>
        <v>C06</v>
      </c>
      <c r="P15" s="79" t="str">
        <f t="shared" si="2"/>
        <v>C07</v>
      </c>
      <c r="Q15" s="79" t="str">
        <f t="shared" si="2"/>
        <v>C09</v>
      </c>
      <c r="R15" s="79" t="str">
        <f t="shared" si="2"/>
        <v>C11</v>
      </c>
      <c r="S15" s="79" t="str">
        <f t="shared" si="2"/>
        <v>C12</v>
      </c>
      <c r="T15" s="79" t="str">
        <f t="shared" si="2"/>
        <v>C13</v>
      </c>
      <c r="U15" s="79" t="str">
        <f t="shared" si="2"/>
        <v>C14</v>
      </c>
      <c r="V15" s="80" t="str">
        <f t="shared" si="2"/>
        <v>C14a</v>
      </c>
    </row>
    <row r="16" spans="1:43" x14ac:dyDescent="0.25"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63"/>
      <c r="U16" s="72"/>
      <c r="V16" s="73"/>
    </row>
    <row r="17" spans="1:43" s="59" customFormat="1" x14ac:dyDescent="0.25">
      <c r="B17" s="76" t="str">
        <f>B5</f>
        <v>Total PVRR</v>
      </c>
      <c r="C17" s="81">
        <f>C5</f>
        <v>26828.391236611325</v>
      </c>
      <c r="D17" s="72">
        <f>INDEX('Tbl 8.3 - PVRR'!$D$5:$E$25,MATCH(D$3,'Tbl 8.3 - PVRR'!$C$5:$C$25,0),MATCH($B$15,'Tbl 8.3 - PVRR'!$D$5:$E$5,0))</f>
        <v>27254.371761174883</v>
      </c>
      <c r="E17" s="72">
        <f>INDEX('Tbl 8.3 - PVRR'!$D$5:$E$25,MATCH(E$3,'Tbl 8.3 - PVRR'!$C$5:$C$25,0),MATCH($B$15,'Tbl 8.3 - PVRR'!$D$5:$E$5,0))</f>
        <v>28313.306966309035</v>
      </c>
      <c r="F17" s="72">
        <f>INDEX('Tbl 8.3 - PVRR'!$D$5:$E$25,MATCH(F$3,'Tbl 8.3 - PVRR'!$C$5:$C$25,0),MATCH($B$15,'Tbl 8.3 - PVRR'!$D$5:$E$5,0))</f>
        <v>29509.402600351434</v>
      </c>
      <c r="G17" s="72">
        <f>INDEX('Tbl 8.3 - PVRR'!$D$5:$E$25,MATCH(G$3,'Tbl 8.3 - PVRR'!$C$5:$C$25,0),MATCH($B$15,'Tbl 8.3 - PVRR'!$D$5:$E$5,0))</f>
        <v>29913.467700207628</v>
      </c>
      <c r="H17" s="72">
        <f>INDEX('Tbl 8.3 - PVRR'!$D$5:$E$25,MATCH(H$3,'Tbl 8.3 - PVRR'!$C$5:$C$25,0),MATCH($B$15,'Tbl 8.3 - PVRR'!$D$5:$E$5,0))</f>
        <v>27177.216561537381</v>
      </c>
      <c r="I17" s="72">
        <f>INDEX('Tbl 8.3 - PVRR'!$D$5:$E$25,MATCH(I$3,'Tbl 8.3 - PVRR'!$C$5:$C$25,0),MATCH($B$15,'Tbl 8.3 - PVRR'!$D$5:$E$5,0))</f>
        <v>27240.305908193761</v>
      </c>
      <c r="J17" s="81"/>
      <c r="K17" s="81">
        <f>K5</f>
        <v>26615.083976813392</v>
      </c>
      <c r="L17" s="81">
        <f>L5</f>
        <v>26577.576043040073</v>
      </c>
      <c r="M17" s="81">
        <f>M5</f>
        <v>26590.90892541724</v>
      </c>
      <c r="N17" s="81">
        <f>N5</f>
        <v>26648.582676241203</v>
      </c>
      <c r="O17" s="72">
        <f>INDEX('Tbl 8.3 - PVRR'!$D$5:$E$25,MATCH(O$3,'Tbl 8.3 - PVRR'!$C$5:$C$25,0),MATCH($B$15,'Tbl 8.3 - PVRR'!$D$5:$E$5,0))</f>
        <v>28549.361561537378</v>
      </c>
      <c r="P17" s="72">
        <f>INDEX('Tbl 8.3 - PVRR'!$D$5:$E$25,MATCH(P$3,'Tbl 8.3 - PVRR'!$C$5:$C$25,0),MATCH($B$15,'Tbl 8.3 - PVRR'!$D$5:$E$5,0))</f>
        <v>29115.411692874786</v>
      </c>
      <c r="Q17" s="72">
        <f>INDEX('Tbl 8.3 - PVRR'!$D$5:$E$25,MATCH(Q$3,'Tbl 8.3 - PVRR'!$C$5:$C$25,0),MATCH($B$15,'Tbl 8.3 - PVRR'!$D$5:$E$5,0))</f>
        <v>27454.469885037044</v>
      </c>
      <c r="R17" s="72">
        <f>INDEX('Tbl 8.3 - PVRR'!$D$5:$E$25,MATCH(R$3,'Tbl 8.3 - PVRR'!$C$5:$C$25,0),MATCH($B$15,'Tbl 8.3 - PVRR'!$D$5:$E$5,0))</f>
        <v>27174.883561537386</v>
      </c>
      <c r="S17" s="72">
        <f>INDEX('Tbl 8.3 - PVRR'!$D$5:$E$25,MATCH(S$3,'Tbl 8.3 - PVRR'!$C$5:$C$25,0),MATCH($B$15,'Tbl 8.3 - PVRR'!$D$5:$E$5,0))</f>
        <v>27240.835960045471</v>
      </c>
      <c r="T17" s="72">
        <f>INDEX('Tbl 8.3 - PVRR'!$D$5:$E$25,MATCH(T$3,'Tbl 8.3 - PVRR'!$C$5:$C$25,0),MATCH($B$15,'Tbl 8.3 - PVRR'!$D$5:$E$5,0))</f>
        <v>27359.796324162115</v>
      </c>
      <c r="U17" s="72">
        <f>INDEX('Tbl 8.3 - PVRR'!$D$5:$E$25,MATCH(U$3,'Tbl 8.3 - PVRR'!$C$5:$C$25,0),MATCH($B$15,'Tbl 8.3 - PVRR'!$D$5:$E$5,0))</f>
        <v>39584.037256171017</v>
      </c>
      <c r="V17" s="73">
        <f>INDEX('Tbl 8.3 - PVRR'!$D$5:$E$25,MATCH(V$3,'Tbl 8.3 - PVRR'!$C$5:$C$25,0),MATCH($B$15,'Tbl 8.3 - PVRR'!$D$5:$E$5,0))</f>
        <v>39347.378084459015</v>
      </c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x14ac:dyDescent="0.25">
      <c r="B18" s="76"/>
      <c r="C18" s="81"/>
      <c r="D18" s="72"/>
      <c r="E18" s="72"/>
      <c r="F18" s="72"/>
      <c r="G18" s="63"/>
      <c r="H18" s="72"/>
      <c r="I18" s="72"/>
      <c r="J18" s="81"/>
      <c r="K18" s="72"/>
      <c r="L18" s="72"/>
      <c r="M18" s="72"/>
      <c r="N18" s="72"/>
      <c r="O18" s="72"/>
      <c r="P18" s="72"/>
      <c r="Q18" s="72"/>
      <c r="R18" s="72"/>
      <c r="S18" s="63"/>
      <c r="T18" s="72"/>
      <c r="U18" s="63"/>
      <c r="V18" s="73"/>
    </row>
    <row r="19" spans="1:43" x14ac:dyDescent="0.25">
      <c r="B19" s="76"/>
      <c r="C19" s="72"/>
      <c r="D19" s="72"/>
      <c r="E19" s="72"/>
      <c r="F19" s="72"/>
      <c r="G19" s="72"/>
      <c r="H19" s="72"/>
      <c r="I19" s="72"/>
      <c r="J19" s="81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3"/>
    </row>
    <row r="20" spans="1:43" x14ac:dyDescent="0.25">
      <c r="B20" s="76" t="str">
        <f t="shared" ref="B20:B24" si="3">B8</f>
        <v>Enhancement to Existing System</v>
      </c>
      <c r="C20" s="81">
        <f>C8</f>
        <v>6.2873787692887948</v>
      </c>
      <c r="D20" s="72">
        <f>INDEX('Tbl 8.3 - PVRR'!$F$38:$G$58,MATCH(D$3,'Tbl 8.3 - PVRR'!$C$38:$C$58,0),MATCH($B$15,'Tbl 8.3 - PVRR'!$F$38:$G$38,0))</f>
        <v>10.353998029602167</v>
      </c>
      <c r="E20" s="72">
        <f>INDEX('Tbl 8.3 - PVRR'!$F$38:$G$58,MATCH(E$3,'Tbl 8.3 - PVRR'!$C$38:$C$58,0),MATCH($B$15,'Tbl 8.3 - PVRR'!$F$38:$G$38,0))</f>
        <v>9.6188069884432501</v>
      </c>
      <c r="F20" s="72">
        <f>INDEX('Tbl 8.3 - PVRR'!$F$38:$G$58,MATCH(F$3,'Tbl 8.3 - PVRR'!$C$38:$C$58,0),MATCH($B$15,'Tbl 8.3 - PVRR'!$F$38:$G$38,0))</f>
        <v>9.6188069884432501</v>
      </c>
      <c r="G20" s="72">
        <f>INDEX('Tbl 8.3 - PVRR'!$F$38:$G$58,MATCH(G$3,'Tbl 8.3 - PVRR'!$C$38:$C$58,0),MATCH($B$15,'Tbl 8.3 - PVRR'!$F$38:$G$38,0))</f>
        <v>9.6188069884432501</v>
      </c>
      <c r="H20" s="72">
        <f>INDEX('Tbl 8.3 - PVRR'!$F$38:$G$58,MATCH(H$3,'Tbl 8.3 - PVRR'!$C$38:$C$58,0),MATCH($B$15,'Tbl 8.3 - PVRR'!$F$38:$G$38,0))</f>
        <v>9.6188069884432501</v>
      </c>
      <c r="I20" s="72">
        <f>INDEX('Tbl 8.3 - PVRR'!$F$38:$G$58,MATCH(I$3,'Tbl 8.3 - PVRR'!$C$38:$C$58,0),MATCH($B$15,'Tbl 8.3 - PVRR'!$F$38:$G$38,0))</f>
        <v>9.6188069884432501</v>
      </c>
      <c r="J20" s="81"/>
      <c r="K20" s="81">
        <f>K8</f>
        <v>6.2873787692887948</v>
      </c>
      <c r="L20" s="81">
        <f>L8</f>
        <v>6.2873787692887948</v>
      </c>
      <c r="M20" s="81">
        <f>M8</f>
        <v>6.2873787692887948</v>
      </c>
      <c r="N20" s="81">
        <f>N8</f>
        <v>6.2873787692887948</v>
      </c>
      <c r="O20" s="72">
        <f>INDEX('Tbl 8.3 - PVRR'!$F$38:$G$58,MATCH(O$3,'Tbl 8.3 - PVRR'!$C$38:$C$58,0),MATCH($B$15,'Tbl 8.3 - PVRR'!$F$38:$G$38,0))</f>
        <v>9.6188069884432501</v>
      </c>
      <c r="P20" s="72">
        <f>INDEX('Tbl 8.3 - PVRR'!$F$38:$G$58,MATCH(P$3,'Tbl 8.3 - PVRR'!$C$38:$C$58,0),MATCH($B$15,'Tbl 8.3 - PVRR'!$F$38:$G$38,0))</f>
        <v>9.6188069884432501</v>
      </c>
      <c r="Q20" s="72">
        <f>INDEX('Tbl 8.3 - PVRR'!$F$38:$G$58,MATCH(Q$3,'Tbl 8.3 - PVRR'!$C$38:$C$58,0),MATCH($B$15,'Tbl 8.3 - PVRR'!$F$38:$G$38,0))</f>
        <v>10.353998029602167</v>
      </c>
      <c r="R20" s="72">
        <f>INDEX('Tbl 8.3 - PVRR'!$F$38:$G$58,MATCH(R$3,'Tbl 8.3 - PVRR'!$C$38:$C$58,0),MATCH($B$15,'Tbl 8.3 - PVRR'!$F$38:$G$38,0))</f>
        <v>9.6188069884432501</v>
      </c>
      <c r="S20" s="72">
        <f>INDEX('Tbl 8.3 - PVRR'!$F$38:$G$58,MATCH(S$3,'Tbl 8.3 - PVRR'!$C$38:$C$58,0),MATCH($B$15,'Tbl 8.3 - PVRR'!$F$38:$G$38,0))</f>
        <v>10.353998029602167</v>
      </c>
      <c r="T20" s="72">
        <f>INDEX('Tbl 8.3 - PVRR'!$F$38:$G$58,MATCH(T$3,'Tbl 8.3 - PVRR'!$C$38:$C$58,0),MATCH($B$15,'Tbl 8.3 - PVRR'!$F$38:$G$38,0))</f>
        <v>9.6188069884432501</v>
      </c>
      <c r="U20" s="72">
        <f>INDEX('Tbl 8.3 - PVRR'!$F$38:$G$58,MATCH(U$3,'Tbl 8.3 - PVRR'!$C$38:$C$58,0),MATCH($B$15,'Tbl 8.3 - PVRR'!$F$38:$G$38,0))</f>
        <v>12.672396508583963</v>
      </c>
      <c r="V20" s="73">
        <f>INDEX('Tbl 8.3 - PVRR'!$F$38:$G$58,MATCH(V$3,'Tbl 8.3 - PVRR'!$C$38:$C$58,0),MATCH($B$15,'Tbl 8.3 - PVRR'!$F$38:$G$38,0))</f>
        <v>7.3147870069012688</v>
      </c>
    </row>
    <row r="21" spans="1:43" x14ac:dyDescent="0.25">
      <c r="B21" s="76" t="str">
        <f t="shared" si="3"/>
        <v>Integration</v>
      </c>
      <c r="C21" s="81">
        <f t="shared" ref="C21:V21" si="4">C22-C20</f>
        <v>0</v>
      </c>
      <c r="D21" s="72">
        <f t="shared" si="4"/>
        <v>11.461717655476328</v>
      </c>
      <c r="E21" s="72">
        <f t="shared" si="4"/>
        <v>90.920417416110467</v>
      </c>
      <c r="F21" s="72">
        <f t="shared" si="4"/>
        <v>52.704395761985552</v>
      </c>
      <c r="G21" s="72">
        <f t="shared" si="4"/>
        <v>197.91584253126686</v>
      </c>
      <c r="H21" s="72">
        <f t="shared" si="4"/>
        <v>40.854573815159839</v>
      </c>
      <c r="I21" s="72">
        <f t="shared" si="4"/>
        <v>40.854573815159839</v>
      </c>
      <c r="J21" s="81"/>
      <c r="K21" s="81">
        <f t="shared" ref="K21" si="5">K22-K20</f>
        <v>40.045979015373753</v>
      </c>
      <c r="L21" s="81">
        <f t="shared" si="4"/>
        <v>11.262316102328844</v>
      </c>
      <c r="M21" s="81">
        <f t="shared" si="4"/>
        <v>14.156468436734221</v>
      </c>
      <c r="N21" s="81">
        <f t="shared" si="4"/>
        <v>38.115106113737312</v>
      </c>
      <c r="O21" s="72">
        <f t="shared" si="4"/>
        <v>9.5099950304879499</v>
      </c>
      <c r="P21" s="72">
        <f t="shared" si="4"/>
        <v>77.756306332598257</v>
      </c>
      <c r="Q21" s="72">
        <f t="shared" si="4"/>
        <v>82.896196678909902</v>
      </c>
      <c r="R21" s="72">
        <f t="shared" si="4"/>
        <v>40.854573815159839</v>
      </c>
      <c r="S21" s="72">
        <f t="shared" si="4"/>
        <v>16.571785497526804</v>
      </c>
      <c r="T21" s="72">
        <f t="shared" si="4"/>
        <v>10.523250565413896</v>
      </c>
      <c r="U21" s="72">
        <f t="shared" si="4"/>
        <v>229.73349670641755</v>
      </c>
      <c r="V21" s="73">
        <f t="shared" si="4"/>
        <v>69.455194164894237</v>
      </c>
    </row>
    <row r="22" spans="1:43" x14ac:dyDescent="0.25">
      <c r="B22" s="75" t="str">
        <f t="shared" si="3"/>
        <v>Total Transmission Upgrade</v>
      </c>
      <c r="C22" s="64">
        <f>C10</f>
        <v>6.2873787692887948</v>
      </c>
      <c r="D22" s="62">
        <f>INDEX('Tbl 8.3 - PVRR'!$D$38:$E$58,MATCH(D$3,'Tbl 8.3 - PVRR'!$C$38:$C$58,0),MATCH($B$15,'Tbl 8.3 - PVRR'!$D$38:$E$38,0))</f>
        <v>21.815715685078494</v>
      </c>
      <c r="E22" s="62">
        <f>INDEX('Tbl 8.3 - PVRR'!$D$38:$E$58,MATCH(E$3,'Tbl 8.3 - PVRR'!$C$38:$C$58,0),MATCH($B$15,'Tbl 8.3 - PVRR'!$D$38:$E$38,0))</f>
        <v>100.53922440455372</v>
      </c>
      <c r="F22" s="62">
        <f>INDEX('Tbl 8.3 - PVRR'!$D$38:$E$58,MATCH(F$3,'Tbl 8.3 - PVRR'!$C$38:$C$58,0),MATCH($B$15,'Tbl 8.3 - PVRR'!$D$38:$E$38,0))</f>
        <v>62.323202750428798</v>
      </c>
      <c r="G22" s="62">
        <f>INDEX('Tbl 8.3 - PVRR'!$D$38:$E$58,MATCH(G$3,'Tbl 8.3 - PVRR'!$C$38:$C$58,0),MATCH($B$15,'Tbl 8.3 - PVRR'!$D$38:$E$38,0))</f>
        <v>207.53464951971011</v>
      </c>
      <c r="H22" s="62">
        <f>INDEX('Tbl 8.3 - PVRR'!$D$38:$E$58,MATCH(H$3,'Tbl 8.3 - PVRR'!$C$38:$C$58,0),MATCH($B$15,'Tbl 8.3 - PVRR'!$D$38:$E$38,0))</f>
        <v>50.473380803603092</v>
      </c>
      <c r="I22" s="62">
        <f>INDEX('Tbl 8.3 - PVRR'!$D$38:$E$58,MATCH(I$3,'Tbl 8.3 - PVRR'!$C$38:$C$58,0),MATCH($B$15,'Tbl 8.3 - PVRR'!$D$38:$E$38,0))</f>
        <v>50.473380803603092</v>
      </c>
      <c r="J22" s="64"/>
      <c r="K22" s="62">
        <f>K10</f>
        <v>46.333357784662546</v>
      </c>
      <c r="L22" s="62">
        <f>L10</f>
        <v>17.549694871617639</v>
      </c>
      <c r="M22" s="62">
        <f>M10</f>
        <v>20.443847206023015</v>
      </c>
      <c r="N22" s="62">
        <f>N10</f>
        <v>44.402484883026105</v>
      </c>
      <c r="O22" s="62">
        <f>INDEX('Tbl 8.3 - PVRR'!$D$38:$E$58,MATCH(O$3,'Tbl 8.3 - PVRR'!$C$38:$C$58,0),MATCH($B$15,'Tbl 8.3 - PVRR'!$D$38:$E$38,0))</f>
        <v>19.1288020189312</v>
      </c>
      <c r="P22" s="62">
        <f>INDEX('Tbl 8.3 - PVRR'!$D$38:$E$58,MATCH(P$3,'Tbl 8.3 - PVRR'!$C$38:$C$58,0),MATCH($B$15,'Tbl 8.3 - PVRR'!$D$38:$E$38,0))</f>
        <v>87.375113321041511</v>
      </c>
      <c r="Q22" s="62">
        <f>INDEX('Tbl 8.3 - PVRR'!$D$38:$E$58,MATCH(Q$3,'Tbl 8.3 - PVRR'!$C$38:$C$58,0),MATCH($B$15,'Tbl 8.3 - PVRR'!$D$38:$E$38,0))</f>
        <v>93.250194708512069</v>
      </c>
      <c r="R22" s="62">
        <f>INDEX('Tbl 8.3 - PVRR'!$D$38:$E$58,MATCH(R$3,'Tbl 8.3 - PVRR'!$C$38:$C$58,0),MATCH($B$15,'Tbl 8.3 - PVRR'!$D$38:$E$38,0))</f>
        <v>50.473380803603092</v>
      </c>
      <c r="S22" s="62">
        <f>INDEX('Tbl 8.3 - PVRR'!$D$38:$E$58,MATCH(S$3,'Tbl 8.3 - PVRR'!$C$38:$C$58,0),MATCH($B$15,'Tbl 8.3 - PVRR'!$D$38:$E$38,0))</f>
        <v>26.925783527128971</v>
      </c>
      <c r="T22" s="62">
        <f>INDEX('Tbl 8.3 - PVRR'!$D$38:$E$58,MATCH(T$3,'Tbl 8.3 - PVRR'!$C$38:$C$58,0),MATCH($B$15,'Tbl 8.3 - PVRR'!$D$38:$E$38,0))</f>
        <v>20.142057553857146</v>
      </c>
      <c r="U22" s="62">
        <f>INDEX('Tbl 8.3 - PVRR'!$D$38:$E$58,MATCH(U$3,'Tbl 8.3 - PVRR'!$C$38:$C$58,0),MATCH($B$15,'Tbl 8.3 - PVRR'!$D$38:$E$38,0))</f>
        <v>242.40589321500153</v>
      </c>
      <c r="V22" s="155">
        <f>INDEX('Tbl 8.3 - PVRR'!$D$38:$E$58,MATCH(V$3,'Tbl 8.3 - PVRR'!$C$38:$C$58,0),MATCH($B$15,'Tbl 8.3 - PVRR'!$D$38:$E$38,0))</f>
        <v>76.769981171795507</v>
      </c>
    </row>
    <row r="23" spans="1:43" s="44" customFormat="1" x14ac:dyDescent="0.25">
      <c r="B23" s="77"/>
      <c r="C23" s="63"/>
      <c r="D23" s="63"/>
      <c r="E23" s="63"/>
      <c r="F23" s="63"/>
      <c r="G23" s="63"/>
      <c r="H23" s="63"/>
      <c r="I23" s="63"/>
      <c r="J23" s="81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78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5.75" thickBot="1" x14ac:dyDescent="0.3">
      <c r="B24" s="100" t="str">
        <f t="shared" si="3"/>
        <v>PVRR Prior to Transmission Upgrade</v>
      </c>
      <c r="C24" s="98">
        <f t="shared" ref="C24:V24" si="6">C17-C22</f>
        <v>26822.103857842038</v>
      </c>
      <c r="D24" s="98">
        <f t="shared" si="6"/>
        <v>27232.556045489804</v>
      </c>
      <c r="E24" s="98">
        <f t="shared" si="6"/>
        <v>28212.767741904481</v>
      </c>
      <c r="F24" s="98">
        <f t="shared" si="6"/>
        <v>29447.079397601006</v>
      </c>
      <c r="G24" s="98">
        <f t="shared" si="6"/>
        <v>29705.933050687916</v>
      </c>
      <c r="H24" s="98">
        <f t="shared" si="6"/>
        <v>27126.743180733778</v>
      </c>
      <c r="I24" s="98">
        <f t="shared" si="6"/>
        <v>27189.832527390157</v>
      </c>
      <c r="J24" s="108"/>
      <c r="K24" s="98">
        <f>K17-K22</f>
        <v>26568.750619028728</v>
      </c>
      <c r="L24" s="98">
        <f t="shared" si="6"/>
        <v>26560.026348168456</v>
      </c>
      <c r="M24" s="98">
        <f t="shared" si="6"/>
        <v>26570.465078211215</v>
      </c>
      <c r="N24" s="98">
        <f t="shared" si="6"/>
        <v>26604.180191358177</v>
      </c>
      <c r="O24" s="98">
        <f t="shared" si="6"/>
        <v>28530.232759518447</v>
      </c>
      <c r="P24" s="98">
        <f t="shared" si="6"/>
        <v>29028.036579553744</v>
      </c>
      <c r="Q24" s="98">
        <f t="shared" si="6"/>
        <v>27361.219690328533</v>
      </c>
      <c r="R24" s="98">
        <f t="shared" si="6"/>
        <v>27124.410180733783</v>
      </c>
      <c r="S24" s="98">
        <f t="shared" si="6"/>
        <v>27213.910176518344</v>
      </c>
      <c r="T24" s="98">
        <f t="shared" si="6"/>
        <v>27339.654266608257</v>
      </c>
      <c r="U24" s="98">
        <f t="shared" si="6"/>
        <v>39341.631362956017</v>
      </c>
      <c r="V24" s="99">
        <f t="shared" si="6"/>
        <v>39270.608103287217</v>
      </c>
    </row>
    <row r="25" spans="1:43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43" x14ac:dyDescent="0.25">
      <c r="B26" s="15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"/>
      <c r="X26" s="1"/>
      <c r="Y26" s="1"/>
    </row>
    <row r="27" spans="1:43" x14ac:dyDescent="0.25">
      <c r="B27" s="15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</row>
    <row r="30" spans="1:43" x14ac:dyDescent="0.25">
      <c r="A30" t="s">
        <v>161</v>
      </c>
      <c r="C30" s="32" t="s">
        <v>165</v>
      </c>
      <c r="D30" s="65"/>
      <c r="E30" s="67" t="s">
        <v>171</v>
      </c>
      <c r="F30" s="32"/>
      <c r="G30" s="32"/>
    </row>
    <row r="31" spans="1:43" x14ac:dyDescent="0.25">
      <c r="C31" s="66" t="s">
        <v>163</v>
      </c>
      <c r="D31" s="23" t="s">
        <v>164</v>
      </c>
      <c r="E31" s="20" t="s">
        <v>169</v>
      </c>
      <c r="F31" s="20" t="s">
        <v>170</v>
      </c>
      <c r="G31" s="20" t="s">
        <v>164</v>
      </c>
    </row>
    <row r="32" spans="1:43" x14ac:dyDescent="0.25">
      <c r="B32" s="1" t="s">
        <v>18</v>
      </c>
      <c r="C32" s="58">
        <f t="shared" ref="C32:C65" si="7">D32-G32/1000</f>
        <v>26.822103857842034</v>
      </c>
      <c r="D32" s="58">
        <f t="shared" ref="D32:D65" si="8">IF(OR(RIGHT($B32,1)="R",RIGHT($B32,1)="3"),INDEX($C$15:$V$24,MATCH("Total PVRR",$B$15:$B$24,0),MATCH($B32,$C$15:$V$15,0)),IF(RIGHT($B32,1)="2",INDEX($C$15:$V$24,MATCH("Total PVRR",$B$15:$B$24,0),MATCH(LEFT($B32,FIND("-",$B32)-1),$C$15:$V$15,0)),INDEX($C$3:$V$12,MATCH("Total PVRR",$B$3:$B$12,0),MATCH(IF(RIGHT($B32,1)="Q",$B32,LEFT($B32,FIND("-",$B32)-1)),$C$3:$V$3,0))))/1000</f>
        <v>26.828391236611324</v>
      </c>
      <c r="E32" s="68">
        <f t="shared" ref="E32:E65" si="9">IF(OR(RIGHT($B32,1)="R",RIGHT($B32,1)="3"),INDEX($C$15:$V$24,MATCH("Enhancement to Existing System",$B$15:$B$24,0),MATCH($B32,$C$15:$V$15,0)),IF(RIGHT($B32,1)="2",INDEX($C$15:$V$24,MATCH("Enhancement to Existing System",$B$15:$B$24,0),MATCH(LEFT($B32,FIND("-",$B32)-1),$C$15:$V$15,0)),INDEX($C$3:$V$12,MATCH("Enhancement to Existing System",$B$3:$B$12,0),MATCH(IF(RIGHT($B32,1)="Q",$B32,LEFT($B32,FIND("-",$B32)-1)),$C$3:$V$3,0))))</f>
        <v>6.2873787692887948</v>
      </c>
      <c r="F32" s="68">
        <f t="shared" ref="F32:F65" si="10">IF(OR(RIGHT($B32,1)="R",RIGHT($B32,1)="3"),INDEX($C$15:$V$24,MATCH("Integration",$B$15:$B$24,0),MATCH($B32,$C$15:$V$15,0)),IF(RIGHT($B32,1)="2",INDEX($C$15:$V$24,MATCH("Integration",$B$15:$B$24,0),MATCH(LEFT($B32,FIND("-",$B32)-1),$C$15:$V$15,0)),INDEX($C$3:$V$12,MATCH("Integration",$B$3:$B$12,0),MATCH(IF(RIGHT($B32,1)="Q",$B32,LEFT($B32,FIND("-",$B32)-1)),$C$3:$V$3,0))))</f>
        <v>0</v>
      </c>
      <c r="G32" s="68">
        <f t="shared" ref="G32" si="11">SUM(E32:F32)</f>
        <v>6.2873787692887948</v>
      </c>
    </row>
    <row r="33" spans="2:35" x14ac:dyDescent="0.25">
      <c r="B33" s="1" t="s">
        <v>132</v>
      </c>
      <c r="C33" s="58">
        <f t="shared" si="7"/>
        <v>26.647191439607891</v>
      </c>
      <c r="D33" s="58">
        <f t="shared" si="8"/>
        <v>26.683041004450043</v>
      </c>
      <c r="E33" s="68">
        <f t="shared" si="9"/>
        <v>6.2873787692887948</v>
      </c>
      <c r="F33" s="68">
        <f t="shared" si="10"/>
        <v>29.56218607286258</v>
      </c>
      <c r="G33" s="68">
        <f t="shared" ref="G33:G65" si="12">SUM(E33:F33)</f>
        <v>35.849564842151374</v>
      </c>
    </row>
    <row r="34" spans="2:35" x14ac:dyDescent="0.25">
      <c r="B34" s="1" t="s">
        <v>145</v>
      </c>
      <c r="C34" s="58">
        <f t="shared" si="7"/>
        <v>27.232556045489805</v>
      </c>
      <c r="D34" s="58">
        <f t="shared" si="8"/>
        <v>27.254371761174884</v>
      </c>
      <c r="E34" s="68">
        <f t="shared" si="9"/>
        <v>10.353998029602167</v>
      </c>
      <c r="F34" s="68">
        <f t="shared" si="10"/>
        <v>11.461717655476328</v>
      </c>
      <c r="G34" s="68">
        <f t="shared" si="12"/>
        <v>21.815715685078494</v>
      </c>
    </row>
    <row r="35" spans="2:35" x14ac:dyDescent="0.25">
      <c r="B35" s="1" t="s">
        <v>102</v>
      </c>
      <c r="C35" s="58">
        <f t="shared" si="7"/>
        <v>27.693081673960041</v>
      </c>
      <c r="D35" s="58">
        <f t="shared" si="8"/>
        <v>27.786644836750344</v>
      </c>
      <c r="E35" s="68">
        <f t="shared" si="9"/>
        <v>6.2873787692887948</v>
      </c>
      <c r="F35" s="68">
        <f t="shared" si="10"/>
        <v>87.275784021016477</v>
      </c>
      <c r="G35" s="68">
        <f t="shared" si="12"/>
        <v>93.56316279030527</v>
      </c>
    </row>
    <row r="36" spans="2:35" x14ac:dyDescent="0.25">
      <c r="B36" s="1" t="s">
        <v>103</v>
      </c>
      <c r="C36" s="58">
        <f t="shared" si="7"/>
        <v>28.212767741904482</v>
      </c>
      <c r="D36" s="58">
        <f t="shared" si="8"/>
        <v>28.313306966309035</v>
      </c>
      <c r="E36" s="68">
        <f t="shared" si="9"/>
        <v>9.6188069884432501</v>
      </c>
      <c r="F36" s="68">
        <f t="shared" si="10"/>
        <v>90.920417416110467</v>
      </c>
      <c r="G36" s="68">
        <f t="shared" si="12"/>
        <v>100.53922440455372</v>
      </c>
      <c r="AI36" s="2"/>
    </row>
    <row r="37" spans="2:35" x14ac:dyDescent="0.25">
      <c r="B37" s="1" t="s">
        <v>133</v>
      </c>
      <c r="C37" s="58">
        <f t="shared" si="7"/>
        <v>28.835223733127318</v>
      </c>
      <c r="D37" s="58">
        <f t="shared" si="8"/>
        <v>28.889351986034352</v>
      </c>
      <c r="E37" s="68">
        <f t="shared" si="9"/>
        <v>6.2873787692887948</v>
      </c>
      <c r="F37" s="68">
        <f t="shared" si="10"/>
        <v>47.840874137743867</v>
      </c>
      <c r="G37" s="68">
        <f t="shared" si="12"/>
        <v>54.12825290703266</v>
      </c>
      <c r="AI37" s="2"/>
    </row>
    <row r="38" spans="2:35" x14ac:dyDescent="0.25">
      <c r="B38" s="1" t="s">
        <v>146</v>
      </c>
      <c r="C38" s="58">
        <f t="shared" si="7"/>
        <v>29.447079397601005</v>
      </c>
      <c r="D38" s="58">
        <f t="shared" si="8"/>
        <v>29.509402600351432</v>
      </c>
      <c r="E38" s="68">
        <f t="shared" si="9"/>
        <v>9.6188069884432501</v>
      </c>
      <c r="F38" s="68">
        <f t="shared" si="10"/>
        <v>52.704395761985552</v>
      </c>
      <c r="G38" s="68">
        <f t="shared" si="12"/>
        <v>62.323202750428806</v>
      </c>
      <c r="AI38" s="2"/>
    </row>
    <row r="39" spans="2:35" x14ac:dyDescent="0.25">
      <c r="B39" s="1" t="s">
        <v>134</v>
      </c>
      <c r="C39" s="58">
        <f t="shared" si="7"/>
        <v>29.110503193951036</v>
      </c>
      <c r="D39" s="58">
        <f t="shared" si="8"/>
        <v>29.309842893627351</v>
      </c>
      <c r="E39" s="68">
        <f t="shared" si="9"/>
        <v>6.2873787692887948</v>
      </c>
      <c r="F39" s="68">
        <f t="shared" si="10"/>
        <v>193.05232090702512</v>
      </c>
      <c r="G39" s="68">
        <f t="shared" si="12"/>
        <v>199.33969967631393</v>
      </c>
    </row>
    <row r="40" spans="2:35" x14ac:dyDescent="0.25">
      <c r="B40" s="1" t="s">
        <v>147</v>
      </c>
      <c r="C40" s="58">
        <f t="shared" si="7"/>
        <v>29.705933050687918</v>
      </c>
      <c r="D40" s="58">
        <f t="shared" si="8"/>
        <v>29.913467700207629</v>
      </c>
      <c r="E40" s="68">
        <f t="shared" si="9"/>
        <v>9.6188069884432501</v>
      </c>
      <c r="F40" s="68">
        <f t="shared" si="10"/>
        <v>197.91584253126686</v>
      </c>
      <c r="G40" s="68">
        <f t="shared" si="12"/>
        <v>207.53464951971011</v>
      </c>
    </row>
    <row r="41" spans="2:35" x14ac:dyDescent="0.25">
      <c r="B41" s="1" t="s">
        <v>135</v>
      </c>
      <c r="C41" s="58">
        <f t="shared" si="7"/>
        <v>26.603442713463281</v>
      </c>
      <c r="D41" s="58">
        <f t="shared" si="8"/>
        <v>26.645899804436034</v>
      </c>
      <c r="E41" s="68">
        <f t="shared" si="9"/>
        <v>6.2873787692887948</v>
      </c>
      <c r="F41" s="68">
        <f t="shared" si="10"/>
        <v>36.169712203466176</v>
      </c>
      <c r="G41" s="68">
        <f t="shared" si="12"/>
        <v>42.457090972754969</v>
      </c>
    </row>
    <row r="42" spans="2:35" x14ac:dyDescent="0.25">
      <c r="B42" s="1" t="s">
        <v>148</v>
      </c>
      <c r="C42" s="58">
        <f t="shared" si="7"/>
        <v>27.126743180733779</v>
      </c>
      <c r="D42" s="58">
        <f t="shared" si="8"/>
        <v>27.177216561537382</v>
      </c>
      <c r="E42" s="68">
        <f t="shared" si="9"/>
        <v>9.6188069884432501</v>
      </c>
      <c r="F42" s="68">
        <f t="shared" si="10"/>
        <v>40.854573815159839</v>
      </c>
      <c r="G42" s="68">
        <f t="shared" si="12"/>
        <v>50.473380803603092</v>
      </c>
    </row>
    <row r="43" spans="2:35" x14ac:dyDescent="0.25">
      <c r="B43" s="1" t="s">
        <v>196</v>
      </c>
      <c r="C43" s="58">
        <f t="shared" si="7"/>
        <v>26.56875061902873</v>
      </c>
      <c r="D43" s="58">
        <f t="shared" si="8"/>
        <v>26.615083976813391</v>
      </c>
      <c r="E43" s="68">
        <f t="shared" si="9"/>
        <v>6.2873787692887948</v>
      </c>
      <c r="F43" s="68">
        <f t="shared" si="10"/>
        <v>40.045979015373753</v>
      </c>
      <c r="G43" s="68">
        <f t="shared" si="12"/>
        <v>46.333357784662546</v>
      </c>
    </row>
    <row r="44" spans="2:35" x14ac:dyDescent="0.25">
      <c r="B44" s="1" t="s">
        <v>136</v>
      </c>
      <c r="C44" s="58">
        <f t="shared" si="7"/>
        <v>26.566172148203677</v>
      </c>
      <c r="D44" s="58">
        <f t="shared" si="8"/>
        <v>26.591479517033942</v>
      </c>
      <c r="E44" s="68">
        <f t="shared" si="9"/>
        <v>6.2873787692887948</v>
      </c>
      <c r="F44" s="68">
        <f t="shared" si="10"/>
        <v>19.0199900609759</v>
      </c>
      <c r="G44" s="68">
        <f t="shared" si="12"/>
        <v>25.307368830264693</v>
      </c>
    </row>
    <row r="45" spans="2:35" x14ac:dyDescent="0.25">
      <c r="B45" s="1" t="s">
        <v>197</v>
      </c>
      <c r="C45" s="58">
        <f t="shared" si="7"/>
        <v>26.605165163356855</v>
      </c>
      <c r="D45" s="58">
        <f t="shared" si="8"/>
        <v>26.649373945191268</v>
      </c>
      <c r="E45" s="68">
        <f t="shared" si="9"/>
        <v>6.2873787692887948</v>
      </c>
      <c r="F45" s="68">
        <f t="shared" si="10"/>
        <v>37.921403065124068</v>
      </c>
      <c r="G45" s="68">
        <f t="shared" si="12"/>
        <v>44.208781834412861</v>
      </c>
    </row>
    <row r="46" spans="2:35" x14ac:dyDescent="0.25">
      <c r="B46" s="1" t="s">
        <v>149</v>
      </c>
      <c r="C46" s="58">
        <f t="shared" si="7"/>
        <v>27.189832527390159</v>
      </c>
      <c r="D46" s="58">
        <f t="shared" si="8"/>
        <v>27.240305908193761</v>
      </c>
      <c r="E46" s="68">
        <f t="shared" si="9"/>
        <v>9.6188069884432501</v>
      </c>
      <c r="F46" s="68">
        <f t="shared" si="10"/>
        <v>40.854573815159839</v>
      </c>
      <c r="G46" s="68">
        <f t="shared" si="12"/>
        <v>50.473380803603092</v>
      </c>
    </row>
    <row r="47" spans="2:35" x14ac:dyDescent="0.25">
      <c r="B47" s="1" t="s">
        <v>131</v>
      </c>
      <c r="C47" s="58">
        <f t="shared" si="7"/>
        <v>26.560026348168453</v>
      </c>
      <c r="D47" s="58">
        <f t="shared" si="8"/>
        <v>26.577576043040072</v>
      </c>
      <c r="E47" s="68">
        <f t="shared" si="9"/>
        <v>6.2873787692887948</v>
      </c>
      <c r="F47" s="68">
        <f t="shared" si="10"/>
        <v>11.262316102328844</v>
      </c>
      <c r="G47" s="68">
        <f t="shared" si="12"/>
        <v>17.549694871617639</v>
      </c>
    </row>
    <row r="48" spans="2:35" x14ac:dyDescent="0.25">
      <c r="B48" s="1" t="s">
        <v>204</v>
      </c>
      <c r="C48" s="58">
        <f t="shared" si="7"/>
        <v>26.570465078211214</v>
      </c>
      <c r="D48" s="58">
        <f t="shared" si="8"/>
        <v>26.590908925417239</v>
      </c>
      <c r="E48" s="68">
        <f t="shared" si="9"/>
        <v>6.2873787692887948</v>
      </c>
      <c r="F48" s="68">
        <f t="shared" si="10"/>
        <v>14.156468436734221</v>
      </c>
      <c r="G48" s="68">
        <f t="shared" si="12"/>
        <v>20.443847206023015</v>
      </c>
    </row>
    <row r="49" spans="2:7" x14ac:dyDescent="0.25">
      <c r="B49" s="1" t="s">
        <v>198</v>
      </c>
      <c r="C49" s="58">
        <f t="shared" si="7"/>
        <v>26.604180191358179</v>
      </c>
      <c r="D49" s="58">
        <f t="shared" si="8"/>
        <v>26.648582676241205</v>
      </c>
      <c r="E49" s="68">
        <f t="shared" si="9"/>
        <v>6.2873787692887948</v>
      </c>
      <c r="F49" s="68">
        <f t="shared" si="10"/>
        <v>38.115106113737312</v>
      </c>
      <c r="G49" s="68">
        <f t="shared" si="12"/>
        <v>44.402484883026105</v>
      </c>
    </row>
    <row r="50" spans="2:7" x14ac:dyDescent="0.25">
      <c r="B50" s="1" t="s">
        <v>137</v>
      </c>
      <c r="C50" s="58">
        <f t="shared" si="7"/>
        <v>27.919065902781576</v>
      </c>
      <c r="D50" s="58">
        <f t="shared" si="8"/>
        <v>27.929999754957109</v>
      </c>
      <c r="E50" s="68">
        <f t="shared" si="9"/>
        <v>6.2873787692887948</v>
      </c>
      <c r="F50" s="68">
        <f t="shared" si="10"/>
        <v>4.6464734062462689</v>
      </c>
      <c r="G50" s="68">
        <f t="shared" si="12"/>
        <v>10.933852175535064</v>
      </c>
    </row>
    <row r="51" spans="2:7" x14ac:dyDescent="0.25">
      <c r="B51" s="1" t="s">
        <v>150</v>
      </c>
      <c r="C51" s="58">
        <f t="shared" si="7"/>
        <v>28.530232759518448</v>
      </c>
      <c r="D51" s="58">
        <f t="shared" si="8"/>
        <v>28.549361561537378</v>
      </c>
      <c r="E51" s="68">
        <f t="shared" si="9"/>
        <v>9.6188069884432501</v>
      </c>
      <c r="F51" s="68">
        <f t="shared" si="10"/>
        <v>9.5099950304879499</v>
      </c>
      <c r="G51" s="68">
        <f t="shared" si="12"/>
        <v>19.1288020189312</v>
      </c>
    </row>
    <row r="52" spans="2:7" x14ac:dyDescent="0.25">
      <c r="B52" s="1" t="s">
        <v>138</v>
      </c>
      <c r="C52" s="58">
        <f t="shared" si="7"/>
        <v>28.449285221851493</v>
      </c>
      <c r="D52" s="58">
        <f t="shared" si="8"/>
        <v>28.515969802482978</v>
      </c>
      <c r="E52" s="68">
        <f t="shared" si="9"/>
        <v>6.2873787692887948</v>
      </c>
      <c r="F52" s="68">
        <f t="shared" si="10"/>
        <v>60.397201862197335</v>
      </c>
      <c r="G52" s="68">
        <f t="shared" si="12"/>
        <v>66.684580631486128</v>
      </c>
    </row>
    <row r="53" spans="2:7" x14ac:dyDescent="0.25">
      <c r="B53" s="1" t="s">
        <v>151</v>
      </c>
      <c r="C53" s="58">
        <f t="shared" si="7"/>
        <v>29.028036579553746</v>
      </c>
      <c r="D53" s="58">
        <f t="shared" si="8"/>
        <v>29.115411692874787</v>
      </c>
      <c r="E53" s="68">
        <f t="shared" si="9"/>
        <v>9.6188069884432501</v>
      </c>
      <c r="F53" s="68">
        <f t="shared" si="10"/>
        <v>77.756306332598257</v>
      </c>
      <c r="G53" s="68">
        <f t="shared" si="12"/>
        <v>87.375113321041511</v>
      </c>
    </row>
    <row r="54" spans="2:7" x14ac:dyDescent="0.25">
      <c r="B54" s="1" t="s">
        <v>139</v>
      </c>
      <c r="C54" s="58">
        <f t="shared" si="7"/>
        <v>26.764272030640615</v>
      </c>
      <c r="D54" s="58">
        <f t="shared" si="8"/>
        <v>26.8088699752231</v>
      </c>
      <c r="E54" s="68">
        <f t="shared" si="9"/>
        <v>5.552187728129879</v>
      </c>
      <c r="F54" s="68">
        <f t="shared" si="10"/>
        <v>39.045756854355183</v>
      </c>
      <c r="G54" s="68">
        <f t="shared" si="12"/>
        <v>44.597944582485063</v>
      </c>
    </row>
    <row r="55" spans="2:7" x14ac:dyDescent="0.25">
      <c r="B55" s="1" t="s">
        <v>111</v>
      </c>
      <c r="C55" s="58">
        <f t="shared" si="7"/>
        <v>27.361219690328532</v>
      </c>
      <c r="D55" s="58">
        <f t="shared" si="8"/>
        <v>27.454469885037046</v>
      </c>
      <c r="E55" s="68">
        <f t="shared" si="9"/>
        <v>10.353998029602167</v>
      </c>
      <c r="F55" s="68">
        <f t="shared" si="10"/>
        <v>82.896196678909902</v>
      </c>
      <c r="G55" s="68">
        <f t="shared" si="12"/>
        <v>93.250194708512069</v>
      </c>
    </row>
    <row r="56" spans="2:7" x14ac:dyDescent="0.25">
      <c r="B56" s="1" t="s">
        <v>140</v>
      </c>
      <c r="C56" s="58">
        <f t="shared" si="7"/>
        <v>26.607523853403329</v>
      </c>
      <c r="D56" s="58">
        <f t="shared" si="8"/>
        <v>26.649270491649709</v>
      </c>
      <c r="E56" s="68">
        <f t="shared" si="9"/>
        <v>6.2873787692887948</v>
      </c>
      <c r="F56" s="68">
        <f t="shared" si="10"/>
        <v>35.459259477091827</v>
      </c>
      <c r="G56" s="68">
        <f t="shared" si="12"/>
        <v>41.74663824638062</v>
      </c>
    </row>
    <row r="57" spans="2:7" x14ac:dyDescent="0.25">
      <c r="B57" s="1" t="s">
        <v>152</v>
      </c>
      <c r="C57" s="58">
        <f t="shared" si="7"/>
        <v>27.124410180733783</v>
      </c>
      <c r="D57" s="58">
        <f t="shared" si="8"/>
        <v>27.174883561537385</v>
      </c>
      <c r="E57" s="68">
        <f t="shared" si="9"/>
        <v>9.6188069884432501</v>
      </c>
      <c r="F57" s="68">
        <f t="shared" si="10"/>
        <v>40.854573815159839</v>
      </c>
      <c r="G57" s="68">
        <f t="shared" si="12"/>
        <v>50.473380803603092</v>
      </c>
    </row>
    <row r="58" spans="2:7" x14ac:dyDescent="0.25">
      <c r="B58" s="1" t="s">
        <v>141</v>
      </c>
      <c r="C58" s="58">
        <f t="shared" si="7"/>
        <v>26.621201464383059</v>
      </c>
      <c r="D58" s="58">
        <f t="shared" si="8"/>
        <v>26.654644909838371</v>
      </c>
      <c r="E58" s="68">
        <f t="shared" si="9"/>
        <v>6.2873787692887948</v>
      </c>
      <c r="F58" s="68">
        <f t="shared" si="10"/>
        <v>27.156066686024722</v>
      </c>
      <c r="G58" s="68">
        <f t="shared" si="12"/>
        <v>33.443445455313515</v>
      </c>
    </row>
    <row r="59" spans="2:7" x14ac:dyDescent="0.25">
      <c r="B59" s="1" t="s">
        <v>153</v>
      </c>
      <c r="C59" s="58">
        <f t="shared" si="7"/>
        <v>27.213910176518343</v>
      </c>
      <c r="D59" s="58">
        <f t="shared" si="8"/>
        <v>27.240835960045473</v>
      </c>
      <c r="E59" s="68">
        <f t="shared" si="9"/>
        <v>10.353998029602167</v>
      </c>
      <c r="F59" s="68">
        <f t="shared" si="10"/>
        <v>16.571785497526804</v>
      </c>
      <c r="G59" s="68">
        <f t="shared" si="12"/>
        <v>26.925783527128971</v>
      </c>
    </row>
    <row r="60" spans="2:7" x14ac:dyDescent="0.25">
      <c r="B60" s="1" t="s">
        <v>142</v>
      </c>
      <c r="C60" s="58">
        <f t="shared" si="7"/>
        <v>26.859697919136522</v>
      </c>
      <c r="D60" s="58">
        <f t="shared" si="8"/>
        <v>26.901826002863643</v>
      </c>
      <c r="E60" s="68">
        <f t="shared" si="9"/>
        <v>6.2873787692887948</v>
      </c>
      <c r="F60" s="68">
        <f t="shared" si="10"/>
        <v>35.84070495783304</v>
      </c>
      <c r="G60" s="68">
        <f t="shared" si="12"/>
        <v>42.128083727121833</v>
      </c>
    </row>
    <row r="61" spans="2:7" x14ac:dyDescent="0.25">
      <c r="B61" s="1" t="s">
        <v>154</v>
      </c>
      <c r="C61" s="58">
        <f t="shared" si="7"/>
        <v>27.339654266608257</v>
      </c>
      <c r="D61" s="58">
        <f t="shared" si="8"/>
        <v>27.359796324162115</v>
      </c>
      <c r="E61" s="68">
        <f t="shared" si="9"/>
        <v>9.6188069884432501</v>
      </c>
      <c r="F61" s="68">
        <f t="shared" si="10"/>
        <v>10.523250565413896</v>
      </c>
      <c r="G61" s="68">
        <f t="shared" si="12"/>
        <v>20.142057553857146</v>
      </c>
    </row>
    <row r="62" spans="2:7" x14ac:dyDescent="0.25">
      <c r="B62" s="1" t="s">
        <v>143</v>
      </c>
      <c r="C62" s="58">
        <f t="shared" si="7"/>
        <v>39.364423608400521</v>
      </c>
      <c r="D62" s="58">
        <f t="shared" si="8"/>
        <v>39.441625220309021</v>
      </c>
      <c r="E62" s="68">
        <f t="shared" si="9"/>
        <v>7.3147870069012688</v>
      </c>
      <c r="F62" s="68">
        <f t="shared" si="10"/>
        <v>69.88682490160167</v>
      </c>
      <c r="G62" s="68">
        <f t="shared" si="12"/>
        <v>77.20161190850294</v>
      </c>
    </row>
    <row r="63" spans="2:7" x14ac:dyDescent="0.25">
      <c r="B63" s="1" t="s">
        <v>155</v>
      </c>
      <c r="C63" s="58">
        <f t="shared" si="7"/>
        <v>39.341631362956015</v>
      </c>
      <c r="D63" s="58">
        <f t="shared" si="8"/>
        <v>39.584037256171015</v>
      </c>
      <c r="E63" s="68">
        <f t="shared" si="9"/>
        <v>12.672396508583963</v>
      </c>
      <c r="F63" s="68">
        <f t="shared" si="10"/>
        <v>229.73349670641755</v>
      </c>
      <c r="G63" s="68">
        <f t="shared" si="12"/>
        <v>242.40589321500153</v>
      </c>
    </row>
    <row r="64" spans="2:7" x14ac:dyDescent="0.25">
      <c r="B64" s="1" t="s">
        <v>144</v>
      </c>
      <c r="C64" s="58">
        <f t="shared" si="7"/>
        <v>39.228518926516827</v>
      </c>
      <c r="D64" s="58">
        <f t="shared" si="8"/>
        <v>39.30437232687062</v>
      </c>
      <c r="E64" s="68">
        <f t="shared" si="9"/>
        <v>7.3147870069012688</v>
      </c>
      <c r="F64" s="68">
        <f t="shared" si="10"/>
        <v>68.538613346891267</v>
      </c>
      <c r="G64" s="68">
        <f t="shared" si="12"/>
        <v>75.853400353792537</v>
      </c>
    </row>
    <row r="65" spans="2:26" x14ac:dyDescent="0.25">
      <c r="B65" s="1" t="s">
        <v>156</v>
      </c>
      <c r="C65" s="58">
        <f t="shared" si="7"/>
        <v>39.270608103287223</v>
      </c>
      <c r="D65" s="58">
        <f t="shared" si="8"/>
        <v>39.347378084459017</v>
      </c>
      <c r="E65" s="68">
        <f t="shared" si="9"/>
        <v>7.3147870069012688</v>
      </c>
      <c r="F65" s="68">
        <f t="shared" si="10"/>
        <v>69.455194164894237</v>
      </c>
      <c r="G65" s="68">
        <f t="shared" si="12"/>
        <v>76.769981171795507</v>
      </c>
    </row>
    <row r="66" spans="2:26" x14ac:dyDescent="0.25">
      <c r="B66" s="1"/>
      <c r="C66" s="1"/>
    </row>
    <row r="70" spans="2:26" ht="18.75" x14ac:dyDescent="0.3">
      <c r="C70" s="1" t="s">
        <v>204</v>
      </c>
      <c r="D70" s="106">
        <f>HLOOKUP(C70,$C$3:$V$5,3,FALSE)/1000</f>
        <v>26.590908925417239</v>
      </c>
      <c r="H70" s="134" t="s">
        <v>221</v>
      </c>
    </row>
    <row r="71" spans="2:26" x14ac:dyDescent="0.25">
      <c r="B71" s="1" t="s">
        <v>18</v>
      </c>
      <c r="C71" t="s">
        <v>18</v>
      </c>
      <c r="D71" s="106">
        <f>VLOOKUP(C71,'Tbl 8.3 - PVRR'!$C$6:$E$25,2,FALSE)/1000</f>
        <v>26.828391236611324</v>
      </c>
      <c r="F71" s="133"/>
    </row>
    <row r="72" spans="2:26" x14ac:dyDescent="0.25">
      <c r="B72" s="1" t="s">
        <v>132</v>
      </c>
      <c r="C72" t="s">
        <v>0</v>
      </c>
      <c r="D72" s="106">
        <f>VLOOKUP(C72,'Tbl 8.3 - PVRR'!$C$6:$E$25,2,FALSE)/1000</f>
        <v>26.683041004450043</v>
      </c>
    </row>
    <row r="73" spans="2:26" x14ac:dyDescent="0.25">
      <c r="B73" s="1" t="s">
        <v>102</v>
      </c>
      <c r="C73" t="s">
        <v>1</v>
      </c>
      <c r="D73" s="106">
        <f>VLOOKUP(C73,'Tbl 8.3 - PVRR'!$C$6:$E$25,2,FALSE)/1000</f>
        <v>27.786644836750344</v>
      </c>
      <c r="Z73" s="156"/>
    </row>
    <row r="74" spans="2:26" x14ac:dyDescent="0.25">
      <c r="B74" s="1" t="s">
        <v>133</v>
      </c>
      <c r="C74" t="s">
        <v>2</v>
      </c>
      <c r="D74" s="106">
        <f>VLOOKUP(C74,'Tbl 8.3 - PVRR'!$C$6:$E$25,2,FALSE)/1000</f>
        <v>28.889351986034352</v>
      </c>
      <c r="Z74" s="156"/>
    </row>
    <row r="75" spans="2:26" x14ac:dyDescent="0.25">
      <c r="B75" s="1" t="s">
        <v>134</v>
      </c>
      <c r="C75" t="s">
        <v>3</v>
      </c>
      <c r="D75" s="106">
        <f>VLOOKUP(C75,'Tbl 8.3 - PVRR'!$C$6:$E$25,2,FALSE)/1000</f>
        <v>29.309842893627351</v>
      </c>
      <c r="Z75" s="156"/>
    </row>
    <row r="76" spans="2:26" x14ac:dyDescent="0.25">
      <c r="B76" s="1" t="s">
        <v>135</v>
      </c>
      <c r="C76" t="s">
        <v>4</v>
      </c>
      <c r="D76" s="106">
        <f>VLOOKUP(C76,'Tbl 8.3 - PVRR'!$C$6:$E$25,2,FALSE)/1000</f>
        <v>26.645899804436034</v>
      </c>
      <c r="E76" s="111"/>
      <c r="Z76" s="156"/>
    </row>
    <row r="77" spans="2:26" x14ac:dyDescent="0.25">
      <c r="B77" s="1" t="s">
        <v>136</v>
      </c>
      <c r="C77" t="s">
        <v>125</v>
      </c>
      <c r="D77" s="106">
        <f>VLOOKUP(C77,'Tbl 8.3 - PVRR'!$C$6:$E$25,2,FALSE)/1000</f>
        <v>26.591479517033942</v>
      </c>
      <c r="Z77" s="156"/>
    </row>
    <row r="78" spans="2:26" x14ac:dyDescent="0.25">
      <c r="B78" s="1" t="s">
        <v>197</v>
      </c>
      <c r="C78" t="s">
        <v>199</v>
      </c>
      <c r="D78" s="106">
        <f>VLOOKUP(C78,'Tbl 8.3 - PVRR'!$C$6:$E$25,2,FALSE)/1000</f>
        <v>26.649373945191268</v>
      </c>
      <c r="F78" s="133"/>
      <c r="Z78" s="156"/>
    </row>
    <row r="79" spans="2:26" x14ac:dyDescent="0.25">
      <c r="B79" s="1" t="s">
        <v>131</v>
      </c>
      <c r="C79" t="s">
        <v>196</v>
      </c>
      <c r="D79" s="106">
        <f>VLOOKUP(C79,'Tbl 8.3 - PVRR'!$C$6:$E$25,2,FALSE)/1000</f>
        <v>26.615083976813391</v>
      </c>
      <c r="F79" s="133"/>
      <c r="Z79" s="156"/>
    </row>
    <row r="80" spans="2:26" x14ac:dyDescent="0.25">
      <c r="B80" s="1" t="s">
        <v>196</v>
      </c>
      <c r="C80" t="s">
        <v>131</v>
      </c>
      <c r="D80" s="106">
        <f>VLOOKUP(C80,'Tbl 8.3 - PVRR'!$C$6:$E$25,2,FALSE)/1000</f>
        <v>26.577576043040072</v>
      </c>
      <c r="F80" s="133"/>
    </row>
    <row r="81" spans="2:8" x14ac:dyDescent="0.25">
      <c r="B81" s="1" t="s">
        <v>198</v>
      </c>
      <c r="C81" t="s">
        <v>198</v>
      </c>
      <c r="D81" s="106">
        <f>VLOOKUP(C81,'Tbl 8.3 - PVRR'!$C$6:$E$25,2,FALSE)/1000</f>
        <v>26.648582676241205</v>
      </c>
      <c r="F81" s="133"/>
    </row>
    <row r="82" spans="2:8" x14ac:dyDescent="0.25">
      <c r="B82" s="1" t="s">
        <v>137</v>
      </c>
      <c r="C82" t="s">
        <v>5</v>
      </c>
      <c r="D82" s="106">
        <f>VLOOKUP(C82,'Tbl 8.3 - PVRR'!$C$6:$E$25,2,FALSE)/1000</f>
        <v>27.929999754957109</v>
      </c>
      <c r="E82" s="111"/>
      <c r="F82" s="133"/>
    </row>
    <row r="83" spans="2:8" x14ac:dyDescent="0.25">
      <c r="B83" s="1" t="s">
        <v>138</v>
      </c>
      <c r="C83" t="s">
        <v>6</v>
      </c>
      <c r="D83" s="106">
        <f>VLOOKUP(C83,'Tbl 8.3 - PVRR'!$C$6:$E$25,2,FALSE)/1000</f>
        <v>28.515969802482978</v>
      </c>
      <c r="E83" s="111"/>
    </row>
    <row r="84" spans="2:8" x14ac:dyDescent="0.25">
      <c r="B84" s="1" t="s">
        <v>139</v>
      </c>
      <c r="C84" t="s">
        <v>7</v>
      </c>
      <c r="D84" s="106">
        <f>VLOOKUP(C84,'Tbl 8.3 - PVRR'!$C$6:$E$25,2,FALSE)/1000</f>
        <v>26.8088699752231</v>
      </c>
    </row>
    <row r="85" spans="2:8" x14ac:dyDescent="0.25">
      <c r="B85" s="1" t="s">
        <v>140</v>
      </c>
      <c r="C85" t="s">
        <v>8</v>
      </c>
      <c r="D85" s="106">
        <f>VLOOKUP(C85,'Tbl 8.3 - PVRR'!$C$6:$E$25,2,FALSE)/1000</f>
        <v>26.649270491649709</v>
      </c>
    </row>
    <row r="86" spans="2:8" x14ac:dyDescent="0.25">
      <c r="B86" s="1" t="s">
        <v>141</v>
      </c>
      <c r="C86" t="s">
        <v>9</v>
      </c>
      <c r="D86" s="106">
        <f>VLOOKUP(C86,'Tbl 8.3 - PVRR'!$C$6:$E$25,2,FALSE)/1000</f>
        <v>26.654644909838371</v>
      </c>
    </row>
    <row r="87" spans="2:8" x14ac:dyDescent="0.25">
      <c r="B87" s="1" t="s">
        <v>142</v>
      </c>
      <c r="C87" t="s">
        <v>10</v>
      </c>
      <c r="D87" s="106">
        <f>VLOOKUP(C87,'Tbl 8.3 - PVRR'!$C$6:$E$25,2,FALSE)/1000</f>
        <v>26.901826002863643</v>
      </c>
    </row>
    <row r="88" spans="2:8" x14ac:dyDescent="0.25">
      <c r="B88" s="1" t="s">
        <v>143</v>
      </c>
      <c r="C88" t="s">
        <v>110</v>
      </c>
      <c r="D88" s="106">
        <f>VLOOKUP(C88,'Tbl 8.3 - PVRR'!$C$6:$E$25,2,FALSE)/1000</f>
        <v>39.441625220309021</v>
      </c>
      <c r="E88" s="111"/>
    </row>
    <row r="89" spans="2:8" x14ac:dyDescent="0.25">
      <c r="B89" s="1" t="s">
        <v>144</v>
      </c>
      <c r="C89" t="s">
        <v>123</v>
      </c>
      <c r="D89" s="106">
        <f>VLOOKUP(C89,'Tbl 8.3 - PVRR'!$C$6:$E$25,2,FALSE)/1000</f>
        <v>39.30437232687062</v>
      </c>
    </row>
    <row r="90" spans="2:8" x14ac:dyDescent="0.25">
      <c r="B90" s="1"/>
    </row>
    <row r="92" spans="2:8" ht="18.75" x14ac:dyDescent="0.3">
      <c r="C92" s="1" t="s">
        <v>204</v>
      </c>
      <c r="D92" s="106">
        <f>HLOOKUP(C92,$C$15:$V$17,3,FALSE)/1000</f>
        <v>26.590908925417239</v>
      </c>
      <c r="H92" s="134" t="s">
        <v>219</v>
      </c>
    </row>
    <row r="93" spans="2:8" x14ac:dyDescent="0.25">
      <c r="B93" s="1" t="s">
        <v>18</v>
      </c>
      <c r="C93" t="s">
        <v>18</v>
      </c>
      <c r="D93" s="106">
        <f t="shared" ref="D93:D110" si="13">HLOOKUP(C93,$C$15:$V$17,3,FALSE)/1000</f>
        <v>26.828391236611324</v>
      </c>
      <c r="F93" s="133"/>
    </row>
    <row r="94" spans="2:8" x14ac:dyDescent="0.25">
      <c r="B94" s="1" t="s">
        <v>145</v>
      </c>
      <c r="C94" t="s">
        <v>0</v>
      </c>
      <c r="D94" s="106">
        <f t="shared" si="13"/>
        <v>27.254371761174884</v>
      </c>
    </row>
    <row r="95" spans="2:8" x14ac:dyDescent="0.25">
      <c r="B95" s="1" t="s">
        <v>103</v>
      </c>
      <c r="C95" t="s">
        <v>1</v>
      </c>
      <c r="D95" s="106">
        <f t="shared" si="13"/>
        <v>28.313306966309035</v>
      </c>
    </row>
    <row r="96" spans="2:8" x14ac:dyDescent="0.25">
      <c r="B96" s="1" t="s">
        <v>146</v>
      </c>
      <c r="C96" t="s">
        <v>2</v>
      </c>
      <c r="D96" s="106">
        <f t="shared" si="13"/>
        <v>29.509402600351432</v>
      </c>
    </row>
    <row r="97" spans="2:8" x14ac:dyDescent="0.25">
      <c r="B97" s="1" t="s">
        <v>147</v>
      </c>
      <c r="C97" t="s">
        <v>3</v>
      </c>
      <c r="D97" s="106">
        <f t="shared" si="13"/>
        <v>29.913467700207629</v>
      </c>
    </row>
    <row r="98" spans="2:8" x14ac:dyDescent="0.25">
      <c r="B98" s="1" t="s">
        <v>148</v>
      </c>
      <c r="C98" t="s">
        <v>4</v>
      </c>
      <c r="D98" s="106">
        <f t="shared" si="13"/>
        <v>27.177216561537382</v>
      </c>
      <c r="E98" s="111"/>
    </row>
    <row r="99" spans="2:8" x14ac:dyDescent="0.25">
      <c r="B99" s="1" t="s">
        <v>149</v>
      </c>
      <c r="C99" t="s">
        <v>125</v>
      </c>
      <c r="D99" s="106">
        <f t="shared" si="13"/>
        <v>27.240305908193761</v>
      </c>
      <c r="E99" s="135"/>
    </row>
    <row r="100" spans="2:8" x14ac:dyDescent="0.25">
      <c r="B100" s="1" t="s">
        <v>131</v>
      </c>
      <c r="C100" t="s">
        <v>196</v>
      </c>
      <c r="D100" s="106">
        <f t="shared" si="13"/>
        <v>26.615083976813391</v>
      </c>
      <c r="F100" s="133"/>
    </row>
    <row r="101" spans="2:8" x14ac:dyDescent="0.25">
      <c r="B101" s="1" t="s">
        <v>196</v>
      </c>
      <c r="C101" t="s">
        <v>131</v>
      </c>
      <c r="D101" s="106">
        <f t="shared" si="13"/>
        <v>26.577576043040072</v>
      </c>
      <c r="F101" s="133"/>
    </row>
    <row r="102" spans="2:8" x14ac:dyDescent="0.25">
      <c r="B102" s="1" t="s">
        <v>198</v>
      </c>
      <c r="C102" t="s">
        <v>198</v>
      </c>
      <c r="D102" s="106">
        <f t="shared" si="13"/>
        <v>26.648582676241205</v>
      </c>
      <c r="F102" s="133"/>
    </row>
    <row r="103" spans="2:8" x14ac:dyDescent="0.25">
      <c r="B103" s="1" t="s">
        <v>150</v>
      </c>
      <c r="C103" t="s">
        <v>5</v>
      </c>
      <c r="D103" s="106">
        <f t="shared" si="13"/>
        <v>28.549361561537378</v>
      </c>
      <c r="E103" s="111"/>
      <c r="F103" s="133"/>
    </row>
    <row r="104" spans="2:8" x14ac:dyDescent="0.25">
      <c r="B104" s="1" t="s">
        <v>151</v>
      </c>
      <c r="C104" t="s">
        <v>6</v>
      </c>
      <c r="D104" s="106">
        <f t="shared" si="13"/>
        <v>29.115411692874787</v>
      </c>
      <c r="E104" s="111"/>
    </row>
    <row r="105" spans="2:8" x14ac:dyDescent="0.25">
      <c r="B105" s="1" t="s">
        <v>111</v>
      </c>
      <c r="C105" t="s">
        <v>7</v>
      </c>
      <c r="D105" s="106">
        <f t="shared" si="13"/>
        <v>27.454469885037046</v>
      </c>
    </row>
    <row r="106" spans="2:8" x14ac:dyDescent="0.25">
      <c r="B106" s="1" t="s">
        <v>152</v>
      </c>
      <c r="C106" t="s">
        <v>8</v>
      </c>
      <c r="D106" s="106">
        <f t="shared" si="13"/>
        <v>27.174883561537385</v>
      </c>
    </row>
    <row r="107" spans="2:8" x14ac:dyDescent="0.25">
      <c r="B107" s="1" t="s">
        <v>153</v>
      </c>
      <c r="C107" t="s">
        <v>9</v>
      </c>
      <c r="D107" s="106">
        <f t="shared" si="13"/>
        <v>27.240835960045473</v>
      </c>
    </row>
    <row r="108" spans="2:8" x14ac:dyDescent="0.25">
      <c r="B108" s="1" t="s">
        <v>154</v>
      </c>
      <c r="C108" t="s">
        <v>10</v>
      </c>
      <c r="D108" s="106">
        <f t="shared" si="13"/>
        <v>27.359796324162115</v>
      </c>
    </row>
    <row r="109" spans="2:8" x14ac:dyDescent="0.25">
      <c r="B109" s="1" t="s">
        <v>155</v>
      </c>
      <c r="C109" t="s">
        <v>110</v>
      </c>
      <c r="D109" s="106">
        <f t="shared" si="13"/>
        <v>39.584037256171015</v>
      </c>
    </row>
    <row r="110" spans="2:8" x14ac:dyDescent="0.25">
      <c r="B110" s="1" t="s">
        <v>156</v>
      </c>
      <c r="C110" t="s">
        <v>123</v>
      </c>
      <c r="D110" s="106">
        <f t="shared" si="13"/>
        <v>39.347378084459017</v>
      </c>
    </row>
    <row r="111" spans="2:8" ht="18.75" x14ac:dyDescent="0.3">
      <c r="B111" s="1"/>
      <c r="C111" t="str">
        <f t="shared" ref="C111:C112" si="14">LEFT(B111,3)</f>
        <v/>
      </c>
      <c r="H111" s="134" t="s">
        <v>220</v>
      </c>
    </row>
    <row r="112" spans="2:8" x14ac:dyDescent="0.25">
      <c r="B112" s="1"/>
      <c r="C112" t="str">
        <f t="shared" si="14"/>
        <v/>
      </c>
      <c r="D112" s="105"/>
    </row>
    <row r="113" spans="2:5" x14ac:dyDescent="0.25">
      <c r="B113" s="1" t="s">
        <v>210</v>
      </c>
      <c r="C113" s="1" t="s">
        <v>0</v>
      </c>
      <c r="D113" s="112">
        <f t="shared" ref="D113:D126" si="15">(INDEX($D$93:$D$110,MATCH(($C113&amp;"-2"),$B$93:$B$110,0),)-INDEX($D$71:$D$89,MATCH(($C113&amp;"-1"),$B$71:$B$89,0),))*1000</f>
        <v>571.33075672484074</v>
      </c>
    </row>
    <row r="114" spans="2:5" x14ac:dyDescent="0.25">
      <c r="C114" s="1" t="s">
        <v>1</v>
      </c>
      <c r="D114" s="112">
        <f t="shared" si="15"/>
        <v>526.66212955869082</v>
      </c>
    </row>
    <row r="115" spans="2:5" x14ac:dyDescent="0.25">
      <c r="C115" s="1" t="s">
        <v>2</v>
      </c>
      <c r="D115" s="112">
        <f t="shared" si="15"/>
        <v>620.05061431707986</v>
      </c>
    </row>
    <row r="116" spans="2:5" x14ac:dyDescent="0.25">
      <c r="C116" s="1" t="s">
        <v>3</v>
      </c>
      <c r="D116" s="112">
        <f t="shared" si="15"/>
        <v>603.62480658027812</v>
      </c>
    </row>
    <row r="117" spans="2:5" x14ac:dyDescent="0.25">
      <c r="C117" s="1" t="s">
        <v>4</v>
      </c>
      <c r="D117" s="112">
        <f t="shared" si="15"/>
        <v>531.31675710134732</v>
      </c>
      <c r="E117" s="112"/>
    </row>
    <row r="118" spans="2:5" x14ac:dyDescent="0.25">
      <c r="C118" s="1" t="s">
        <v>125</v>
      </c>
      <c r="D118" s="112">
        <f t="shared" si="15"/>
        <v>648.82639115981885</v>
      </c>
    </row>
    <row r="119" spans="2:5" x14ac:dyDescent="0.25">
      <c r="C119" s="1" t="s">
        <v>5</v>
      </c>
      <c r="D119" s="112">
        <f t="shared" si="15"/>
        <v>619.36180658026888</v>
      </c>
    </row>
    <row r="120" spans="2:5" x14ac:dyDescent="0.25">
      <c r="C120" s="1" t="s">
        <v>6</v>
      </c>
      <c r="D120" s="112">
        <f t="shared" si="15"/>
        <v>599.44189039180878</v>
      </c>
    </row>
    <row r="121" spans="2:5" x14ac:dyDescent="0.25">
      <c r="C121" s="1" t="s">
        <v>7</v>
      </c>
      <c r="D121" s="112">
        <f t="shared" si="15"/>
        <v>645.59990981394571</v>
      </c>
    </row>
    <row r="122" spans="2:5" x14ac:dyDescent="0.25">
      <c r="C122" s="1" t="s">
        <v>8</v>
      </c>
      <c r="D122" s="112">
        <f t="shared" si="15"/>
        <v>525.61306988767592</v>
      </c>
    </row>
    <row r="123" spans="2:5" x14ac:dyDescent="0.25">
      <c r="C123" s="1" t="s">
        <v>9</v>
      </c>
      <c r="D123" s="112">
        <f t="shared" si="15"/>
        <v>586.19105020710197</v>
      </c>
    </row>
    <row r="124" spans="2:5" x14ac:dyDescent="0.25">
      <c r="C124" s="1" t="s">
        <v>10</v>
      </c>
      <c r="D124" s="112">
        <f t="shared" si="15"/>
        <v>457.97032129847184</v>
      </c>
    </row>
    <row r="125" spans="2:5" x14ac:dyDescent="0.25">
      <c r="C125" s="1" t="s">
        <v>110</v>
      </c>
      <c r="D125" s="112">
        <f t="shared" si="15"/>
        <v>142.41203586199447</v>
      </c>
    </row>
    <row r="126" spans="2:5" x14ac:dyDescent="0.25">
      <c r="C126" s="1" t="s">
        <v>123</v>
      </c>
      <c r="D126" s="112">
        <f t="shared" si="15"/>
        <v>43.00575758839642</v>
      </c>
    </row>
    <row r="127" spans="2:5" x14ac:dyDescent="0.25">
      <c r="D127" s="112"/>
    </row>
    <row r="128" spans="2:5" x14ac:dyDescent="0.25">
      <c r="C128" t="s">
        <v>211</v>
      </c>
      <c r="D128" s="112">
        <f>MIN(D113:D124)</f>
        <v>457.97032129847184</v>
      </c>
    </row>
    <row r="129" spans="3:4" x14ac:dyDescent="0.25">
      <c r="C129" t="s">
        <v>212</v>
      </c>
      <c r="D129" s="112">
        <f>MAX(D113:D124)</f>
        <v>648.82639115981885</v>
      </c>
    </row>
  </sheetData>
  <sortState ref="B155:C188">
    <sortCondition ref="C155:C188"/>
  </sortState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S65"/>
  <sheetViews>
    <sheetView topLeftCell="N1" zoomScaleNormal="100" workbookViewId="0">
      <pane ySplit="4" topLeftCell="A45" activePane="bottomLeft" state="frozen"/>
      <selection activeCell="C163" sqref="C163"/>
      <selection pane="bottomLeft" activeCell="Z46" sqref="Z46"/>
    </sheetView>
  </sheetViews>
  <sheetFormatPr defaultRowHeight="15" x14ac:dyDescent="0.25"/>
  <cols>
    <col min="1" max="1" width="16.42578125" customWidth="1"/>
    <col min="3" max="3" width="13.140625" customWidth="1"/>
    <col min="10" max="10" width="9.140625" customWidth="1"/>
    <col min="28" max="34" width="18.85546875" customWidth="1"/>
  </cols>
  <sheetData>
    <row r="1" spans="1:23" x14ac:dyDescent="0.25">
      <c r="A1" s="2" t="s">
        <v>129</v>
      </c>
    </row>
    <row r="2" spans="1:23" x14ac:dyDescent="0.25">
      <c r="B2" s="3" t="s">
        <v>130</v>
      </c>
      <c r="C2" s="3"/>
    </row>
    <row r="4" spans="1:23" s="5" customFormat="1" x14ac:dyDescent="0.25">
      <c r="D4" s="5">
        <v>2015</v>
      </c>
      <c r="E4" s="5">
        <f t="shared" ref="E4:W4" si="0">D4+1</f>
        <v>2016</v>
      </c>
      <c r="F4" s="5">
        <f t="shared" si="0"/>
        <v>2017</v>
      </c>
      <c r="G4" s="5">
        <f t="shared" si="0"/>
        <v>2018</v>
      </c>
      <c r="H4" s="5">
        <f t="shared" si="0"/>
        <v>2019</v>
      </c>
      <c r="I4" s="5">
        <f t="shared" si="0"/>
        <v>2020</v>
      </c>
      <c r="J4" s="5">
        <f t="shared" si="0"/>
        <v>2021</v>
      </c>
      <c r="K4" s="5">
        <f t="shared" si="0"/>
        <v>2022</v>
      </c>
      <c r="L4" s="5">
        <f t="shared" si="0"/>
        <v>2023</v>
      </c>
      <c r="M4" s="5">
        <f t="shared" si="0"/>
        <v>2024</v>
      </c>
      <c r="N4" s="5">
        <f t="shared" si="0"/>
        <v>2025</v>
      </c>
      <c r="O4" s="5">
        <f t="shared" si="0"/>
        <v>2026</v>
      </c>
      <c r="P4" s="5">
        <f t="shared" si="0"/>
        <v>2027</v>
      </c>
      <c r="Q4" s="5">
        <f t="shared" si="0"/>
        <v>2028</v>
      </c>
      <c r="R4" s="5">
        <f t="shared" si="0"/>
        <v>2029</v>
      </c>
      <c r="S4" s="5">
        <f t="shared" si="0"/>
        <v>2030</v>
      </c>
      <c r="T4" s="5">
        <f t="shared" si="0"/>
        <v>2031</v>
      </c>
      <c r="U4" s="5">
        <f t="shared" si="0"/>
        <v>2032</v>
      </c>
      <c r="V4" s="5">
        <f t="shared" si="0"/>
        <v>2033</v>
      </c>
      <c r="W4" s="5">
        <f t="shared" si="0"/>
        <v>2034</v>
      </c>
    </row>
    <row r="5" spans="1:23" x14ac:dyDescent="0.25"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23" x14ac:dyDescent="0.25">
      <c r="A6" s="2" t="s">
        <v>94</v>
      </c>
      <c r="C6" t="s">
        <v>157</v>
      </c>
      <c r="D6" s="36"/>
      <c r="E6" s="36"/>
      <c r="F6" s="36"/>
      <c r="G6" s="36"/>
      <c r="H6" s="36"/>
      <c r="I6" s="36">
        <v>42.493700285662982</v>
      </c>
      <c r="J6" s="36">
        <v>42.376181418840616</v>
      </c>
      <c r="K6" s="36">
        <v>42.258662552018258</v>
      </c>
      <c r="L6" s="36">
        <v>42.141143685195892</v>
      </c>
      <c r="M6" s="36">
        <v>42.023624818373534</v>
      </c>
      <c r="N6" s="36">
        <v>42.023624818373513</v>
      </c>
      <c r="O6" s="36">
        <v>42.053212261024363</v>
      </c>
      <c r="P6" s="36">
        <v>42.082799703675214</v>
      </c>
      <c r="Q6" s="36">
        <v>42.112387146326057</v>
      </c>
      <c r="R6" s="36">
        <v>42.141974588976908</v>
      </c>
      <c r="S6" s="36">
        <v>42.141974588976908</v>
      </c>
      <c r="T6" s="36"/>
      <c r="U6" s="36"/>
      <c r="V6" s="36"/>
      <c r="W6" s="36"/>
    </row>
    <row r="7" spans="1:23" x14ac:dyDescent="0.25">
      <c r="C7" t="s">
        <v>158</v>
      </c>
      <c r="D7" s="36"/>
      <c r="E7" s="36"/>
      <c r="F7" s="36"/>
      <c r="G7" s="36"/>
      <c r="H7" s="36"/>
      <c r="I7" s="36">
        <v>38.969162805682956</v>
      </c>
      <c r="J7" s="36">
        <v>38.828245053256708</v>
      </c>
      <c r="K7" s="36">
        <v>38.687327300830454</v>
      </c>
      <c r="L7" s="36">
        <v>38.546409548404199</v>
      </c>
      <c r="M7" s="36">
        <v>38.405491795977952</v>
      </c>
      <c r="N7" s="36">
        <v>38.405491795977966</v>
      </c>
      <c r="O7" s="36">
        <v>38.363387980052103</v>
      </c>
      <c r="P7" s="36">
        <v>38.321284164126247</v>
      </c>
      <c r="Q7" s="36">
        <v>38.279180348200391</v>
      </c>
      <c r="R7" s="36">
        <v>38.237076532274529</v>
      </c>
      <c r="S7" s="36">
        <v>38.237076532274529</v>
      </c>
      <c r="T7" s="36"/>
      <c r="U7" s="36"/>
      <c r="V7" s="36"/>
      <c r="W7" s="36"/>
    </row>
    <row r="8" spans="1:23" x14ac:dyDescent="0.25">
      <c r="C8" t="s">
        <v>18</v>
      </c>
      <c r="D8" s="36">
        <v>50.11813242600001</v>
      </c>
      <c r="E8" s="36">
        <v>50.328577335000006</v>
      </c>
      <c r="F8" s="36">
        <v>50.49899815700001</v>
      </c>
      <c r="G8" s="36">
        <v>49.554962943</v>
      </c>
      <c r="H8" s="36">
        <v>49.181018905999984</v>
      </c>
      <c r="I8" s="36">
        <v>49.975781670000003</v>
      </c>
      <c r="J8" s="36">
        <v>49.548488220999999</v>
      </c>
      <c r="K8" s="36">
        <v>49.670781343000002</v>
      </c>
      <c r="L8" s="36">
        <v>50.618285546999999</v>
      </c>
      <c r="M8" s="36">
        <v>50.490843475999995</v>
      </c>
      <c r="N8" s="36">
        <v>50.507953928000013</v>
      </c>
      <c r="O8" s="36">
        <v>50.776921975000008</v>
      </c>
      <c r="P8" s="36">
        <v>51.379532055000006</v>
      </c>
      <c r="Q8" s="36">
        <v>46.480798964999991</v>
      </c>
      <c r="R8" s="36">
        <v>46.341564442000013</v>
      </c>
      <c r="S8" s="36">
        <v>44.316503576000002</v>
      </c>
      <c r="T8" s="36">
        <v>43.901035505999999</v>
      </c>
      <c r="U8" s="36">
        <v>45.214773513000011</v>
      </c>
      <c r="V8" s="36">
        <v>44.914524241999992</v>
      </c>
      <c r="W8" s="36">
        <v>45.495579653999982</v>
      </c>
    </row>
    <row r="9" spans="1:23" x14ac:dyDescent="0.25">
      <c r="C9" t="s">
        <v>131</v>
      </c>
      <c r="D9" s="36">
        <v>50.11805525800002</v>
      </c>
      <c r="E9" s="36">
        <v>50.238267738999994</v>
      </c>
      <c r="F9" s="36">
        <v>50.622351165999994</v>
      </c>
      <c r="G9" s="36">
        <v>49.551509594999992</v>
      </c>
      <c r="H9" s="36">
        <v>49.894271454000005</v>
      </c>
      <c r="I9" s="36">
        <v>49.91294996900001</v>
      </c>
      <c r="J9" s="36">
        <v>50.012637069</v>
      </c>
      <c r="K9" s="36">
        <v>49.312133741000011</v>
      </c>
      <c r="L9" s="36">
        <v>49.131772351999999</v>
      </c>
      <c r="M9" s="36">
        <v>47.347281756000015</v>
      </c>
      <c r="N9" s="36">
        <v>43.258922780000006</v>
      </c>
      <c r="O9" s="36">
        <v>42.412507923999996</v>
      </c>
      <c r="P9" s="36">
        <v>42.177079987000013</v>
      </c>
      <c r="Q9" s="36">
        <v>42.179463595000001</v>
      </c>
      <c r="R9" s="36">
        <v>43.503452470999996</v>
      </c>
      <c r="S9" s="36">
        <v>40.272451765</v>
      </c>
      <c r="T9" s="36">
        <v>39.618928272000005</v>
      </c>
      <c r="U9" s="36">
        <v>39.439994120000001</v>
      </c>
      <c r="V9" s="36">
        <v>38.784556740999989</v>
      </c>
      <c r="W9" s="36">
        <v>38.698883349999996</v>
      </c>
    </row>
    <row r="10" spans="1:23" x14ac:dyDescent="0.25">
      <c r="C10" t="s">
        <v>204</v>
      </c>
      <c r="D10" s="36">
        <v>50.116692835999999</v>
      </c>
      <c r="E10" s="36">
        <v>50.158531365999998</v>
      </c>
      <c r="F10" s="36">
        <v>50.402460232000017</v>
      </c>
      <c r="G10" s="36">
        <v>49.330010285999997</v>
      </c>
      <c r="H10" s="36">
        <v>49.651031026999988</v>
      </c>
      <c r="I10" s="36">
        <v>49.683188952000009</v>
      </c>
      <c r="J10" s="36">
        <v>49.858816961999999</v>
      </c>
      <c r="K10" s="36">
        <v>48.765242850999989</v>
      </c>
      <c r="L10" s="36">
        <v>49.007900823000007</v>
      </c>
      <c r="M10" s="36">
        <v>46.602307566000015</v>
      </c>
      <c r="N10" s="36">
        <v>42.966914362000004</v>
      </c>
      <c r="O10" s="36">
        <v>42.350312664000008</v>
      </c>
      <c r="P10" s="36">
        <v>42.12092733499999</v>
      </c>
      <c r="Q10" s="36">
        <v>42.107184009999997</v>
      </c>
      <c r="R10" s="36">
        <v>43.389730194999999</v>
      </c>
      <c r="S10" s="36">
        <v>40.130170136000011</v>
      </c>
      <c r="T10" s="36">
        <v>39.520949547000008</v>
      </c>
      <c r="U10" s="36">
        <v>39.345714444000016</v>
      </c>
      <c r="V10" s="36">
        <v>38.678958907999991</v>
      </c>
      <c r="W10" s="36">
        <v>39.74955901500001</v>
      </c>
    </row>
    <row r="11" spans="1:23" x14ac:dyDescent="0.25">
      <c r="C11" t="s">
        <v>197</v>
      </c>
      <c r="D11" s="36">
        <v>49.980320427999999</v>
      </c>
      <c r="E11" s="36">
        <v>50.238935167999998</v>
      </c>
      <c r="F11" s="36">
        <v>50.623204754</v>
      </c>
      <c r="G11" s="36">
        <v>49.637541775999992</v>
      </c>
      <c r="H11" s="36">
        <v>49.592306715999989</v>
      </c>
      <c r="I11" s="36">
        <v>49.393683509000013</v>
      </c>
      <c r="J11" s="36">
        <v>49.521364097999992</v>
      </c>
      <c r="K11" s="36">
        <v>46.454422732000005</v>
      </c>
      <c r="L11" s="36">
        <v>46.738572958999988</v>
      </c>
      <c r="M11" s="36">
        <v>44.576974479999997</v>
      </c>
      <c r="N11" s="36">
        <v>42.147771080000005</v>
      </c>
      <c r="O11" s="36">
        <v>41.219086433999998</v>
      </c>
      <c r="P11" s="36">
        <v>40.596944530000009</v>
      </c>
      <c r="Q11" s="36">
        <v>41.477105184999992</v>
      </c>
      <c r="R11" s="36">
        <v>41.737902137000006</v>
      </c>
      <c r="S11" s="36">
        <v>40.374036422000003</v>
      </c>
      <c r="T11" s="36">
        <v>39.495510271000015</v>
      </c>
      <c r="U11" s="36">
        <v>40.087002743999996</v>
      </c>
      <c r="V11" s="36">
        <v>35.786311397000006</v>
      </c>
      <c r="W11" s="36">
        <v>35.964785772999996</v>
      </c>
    </row>
    <row r="12" spans="1:23" x14ac:dyDescent="0.25">
      <c r="C12" t="s">
        <v>196</v>
      </c>
      <c r="D12" s="36">
        <v>50.118501653000017</v>
      </c>
      <c r="E12" s="36">
        <v>50.238683541000007</v>
      </c>
      <c r="F12" s="36">
        <v>50.622872790999992</v>
      </c>
      <c r="G12" s="36">
        <v>49.555558107000003</v>
      </c>
      <c r="H12" s="36">
        <v>49.899675777000006</v>
      </c>
      <c r="I12" s="36">
        <v>49.92181587200001</v>
      </c>
      <c r="J12" s="36">
        <v>50.012667214999986</v>
      </c>
      <c r="K12" s="36">
        <v>49.871502584000012</v>
      </c>
      <c r="L12" s="36">
        <v>50.302813153000002</v>
      </c>
      <c r="M12" s="36">
        <v>50.251504927000006</v>
      </c>
      <c r="N12" s="36">
        <v>46.89286094400002</v>
      </c>
      <c r="O12" s="36">
        <v>45.441663788</v>
      </c>
      <c r="P12" s="36">
        <v>43.60492723900002</v>
      </c>
      <c r="Q12" s="36">
        <v>43.189080387000004</v>
      </c>
      <c r="R12" s="36">
        <v>43.594194041999984</v>
      </c>
      <c r="S12" s="36">
        <v>40.298741191000005</v>
      </c>
      <c r="T12" s="36">
        <v>39.646448686999996</v>
      </c>
      <c r="U12" s="36">
        <v>39.466693020000001</v>
      </c>
      <c r="V12" s="36">
        <v>38.803910359999996</v>
      </c>
      <c r="W12" s="36">
        <v>38.706560941999996</v>
      </c>
    </row>
    <row r="13" spans="1:23" x14ac:dyDescent="0.25">
      <c r="C13" t="s">
        <v>198</v>
      </c>
      <c r="D13" s="36">
        <v>50.118495174000003</v>
      </c>
      <c r="E13" s="36">
        <v>50.238664110000002</v>
      </c>
      <c r="F13" s="36">
        <v>50.622852015999996</v>
      </c>
      <c r="G13" s="36">
        <v>49.555538593000001</v>
      </c>
      <c r="H13" s="36">
        <v>49.899653546000003</v>
      </c>
      <c r="I13" s="36">
        <v>49.924156947</v>
      </c>
      <c r="J13" s="36">
        <v>50.012706820999988</v>
      </c>
      <c r="K13" s="36">
        <v>49.871370716000008</v>
      </c>
      <c r="L13" s="36">
        <v>50.242449181999994</v>
      </c>
      <c r="M13" s="36">
        <v>48.546091633000003</v>
      </c>
      <c r="N13" s="36">
        <v>43.911990192999987</v>
      </c>
      <c r="O13" s="36">
        <v>43.391982698000007</v>
      </c>
      <c r="P13" s="36">
        <v>42.808808914000004</v>
      </c>
      <c r="Q13" s="36">
        <v>43.171155259000003</v>
      </c>
      <c r="R13" s="36">
        <v>43.519820391999993</v>
      </c>
      <c r="S13" s="36">
        <v>40.299498583999998</v>
      </c>
      <c r="T13" s="36">
        <v>39.642797928</v>
      </c>
      <c r="U13" s="36">
        <v>39.474643702999998</v>
      </c>
      <c r="V13" s="36">
        <v>38.801180520999999</v>
      </c>
      <c r="W13" s="36">
        <v>38.704844781000006</v>
      </c>
    </row>
    <row r="15" spans="1:23" x14ac:dyDescent="0.25">
      <c r="B15" s="2" t="s">
        <v>116</v>
      </c>
      <c r="C15" t="s">
        <v>132</v>
      </c>
      <c r="D15" s="36">
        <v>49.980429024999999</v>
      </c>
      <c r="E15" s="36">
        <v>50.238938968999996</v>
      </c>
      <c r="F15" s="36">
        <v>50.623373709999996</v>
      </c>
      <c r="G15" s="36">
        <v>49.637203525000004</v>
      </c>
      <c r="H15" s="36">
        <v>49.421551083000004</v>
      </c>
      <c r="I15" s="36">
        <v>48.826873649999989</v>
      </c>
      <c r="J15" s="36">
        <v>49.577646928</v>
      </c>
      <c r="K15" s="36">
        <v>46.970935687000001</v>
      </c>
      <c r="L15" s="36">
        <v>47.262421548999981</v>
      </c>
      <c r="M15" s="36">
        <v>45.08593363</v>
      </c>
      <c r="N15" s="36">
        <v>43.062992032999993</v>
      </c>
      <c r="O15" s="36">
        <v>43.764166005</v>
      </c>
      <c r="P15" s="36">
        <v>43.846681843999995</v>
      </c>
      <c r="Q15" s="36">
        <v>42.329359167999996</v>
      </c>
      <c r="R15" s="36">
        <v>42.510528951000005</v>
      </c>
      <c r="S15" s="36">
        <v>41.020515079000006</v>
      </c>
      <c r="T15" s="36">
        <v>40.228419238999997</v>
      </c>
      <c r="U15" s="36">
        <v>40.584520376</v>
      </c>
      <c r="V15" s="36">
        <v>36.207064412000001</v>
      </c>
      <c r="W15" s="36">
        <v>36.272214808999991</v>
      </c>
    </row>
    <row r="16" spans="1:23" x14ac:dyDescent="0.25">
      <c r="C16" t="s">
        <v>102</v>
      </c>
      <c r="D16" s="36">
        <v>49.980333788999999</v>
      </c>
      <c r="E16" s="36">
        <v>50.238924745000006</v>
      </c>
      <c r="F16" s="36">
        <v>50.623184580999997</v>
      </c>
      <c r="G16" s="36">
        <v>49.621088830999994</v>
      </c>
      <c r="H16" s="36">
        <v>49.588248629999995</v>
      </c>
      <c r="I16" s="36">
        <v>44.547685442999999</v>
      </c>
      <c r="J16" s="36">
        <v>44.408655456999995</v>
      </c>
      <c r="K16" s="36">
        <v>38.892180788999987</v>
      </c>
      <c r="L16" s="36">
        <v>39.22666458499998</v>
      </c>
      <c r="M16" s="36">
        <v>37.988716867000008</v>
      </c>
      <c r="N16" s="36">
        <v>35.885908091999994</v>
      </c>
      <c r="O16" s="36">
        <v>36.165629346000003</v>
      </c>
      <c r="P16" s="36">
        <v>36.385000870000006</v>
      </c>
      <c r="Q16" s="36">
        <v>35.758422497000012</v>
      </c>
      <c r="R16" s="36">
        <v>35.988434140999992</v>
      </c>
      <c r="S16" s="36">
        <v>40.114361998000007</v>
      </c>
      <c r="T16" s="36">
        <v>39.327826410000007</v>
      </c>
      <c r="U16" s="36">
        <v>39.864606814999995</v>
      </c>
      <c r="V16" s="36">
        <v>35.583267966000001</v>
      </c>
      <c r="W16" s="36">
        <v>35.746012888999999</v>
      </c>
    </row>
    <row r="17" spans="2:45" x14ac:dyDescent="0.25">
      <c r="C17" t="s">
        <v>133</v>
      </c>
      <c r="D17" s="36">
        <v>49.980429027</v>
      </c>
      <c r="E17" s="36">
        <v>50.239060912000014</v>
      </c>
      <c r="F17" s="36">
        <v>50.592789165999996</v>
      </c>
      <c r="G17" s="36">
        <v>49.559585309000013</v>
      </c>
      <c r="H17" s="36">
        <v>49.523001051000001</v>
      </c>
      <c r="I17" s="36">
        <v>44.474440802999993</v>
      </c>
      <c r="J17" s="36">
        <v>44.323451094999982</v>
      </c>
      <c r="K17" s="36">
        <v>38.805904464999998</v>
      </c>
      <c r="L17" s="36">
        <v>39.112785684999984</v>
      </c>
      <c r="M17" s="36">
        <v>36.872934762999989</v>
      </c>
      <c r="N17" s="36">
        <v>34.801368971999999</v>
      </c>
      <c r="O17" s="36">
        <v>35.166880703000004</v>
      </c>
      <c r="P17" s="36">
        <v>35.328174162000003</v>
      </c>
      <c r="Q17" s="36">
        <v>33.555379625</v>
      </c>
      <c r="R17" s="36">
        <v>33.964558472999997</v>
      </c>
      <c r="S17" s="36">
        <v>38.317441109999997</v>
      </c>
      <c r="T17" s="36">
        <v>37.367765468000009</v>
      </c>
      <c r="U17" s="36">
        <v>38.300735929000012</v>
      </c>
      <c r="V17" s="36">
        <v>34.109799545999998</v>
      </c>
      <c r="W17" s="36">
        <v>34.898695720999996</v>
      </c>
    </row>
    <row r="18" spans="2:45" x14ac:dyDescent="0.25">
      <c r="C18" t="s">
        <v>134</v>
      </c>
      <c r="D18" s="36">
        <v>49.980429025999996</v>
      </c>
      <c r="E18" s="36">
        <v>50.23906091100001</v>
      </c>
      <c r="F18" s="36">
        <v>50.592813184000008</v>
      </c>
      <c r="G18" s="36">
        <v>49.559613722999991</v>
      </c>
      <c r="H18" s="36">
        <v>49.520035497999991</v>
      </c>
      <c r="I18" s="36">
        <v>48.680057188000013</v>
      </c>
      <c r="J18" s="36">
        <v>48.614620565999999</v>
      </c>
      <c r="K18" s="36">
        <v>45.750224692999993</v>
      </c>
      <c r="L18" s="36">
        <v>46.030828228999987</v>
      </c>
      <c r="M18" s="36">
        <v>42.949416484000004</v>
      </c>
      <c r="N18" s="36">
        <v>40.897531544999993</v>
      </c>
      <c r="O18" s="36">
        <v>41.719777221000008</v>
      </c>
      <c r="P18" s="36">
        <v>41.761413883000003</v>
      </c>
      <c r="Q18" s="36">
        <v>39.147380998999999</v>
      </c>
      <c r="R18" s="36">
        <v>39.293011234000012</v>
      </c>
      <c r="S18" s="36">
        <v>38.079997895999995</v>
      </c>
      <c r="T18" s="36">
        <v>37.281356767000005</v>
      </c>
      <c r="U18" s="36">
        <v>37.789566059999991</v>
      </c>
      <c r="V18" s="36">
        <v>33.218178274000003</v>
      </c>
      <c r="W18" s="36">
        <v>33.931182872000001</v>
      </c>
    </row>
    <row r="19" spans="2:45" x14ac:dyDescent="0.25">
      <c r="C19" t="s">
        <v>135</v>
      </c>
      <c r="D19" s="36">
        <v>49.980415661000009</v>
      </c>
      <c r="E19" s="36">
        <v>50.239025137000013</v>
      </c>
      <c r="F19" s="36">
        <v>50.623377138999992</v>
      </c>
      <c r="G19" s="36">
        <v>49.637209300999992</v>
      </c>
      <c r="H19" s="36">
        <v>49.592570989999977</v>
      </c>
      <c r="I19" s="36">
        <v>49.264101238000002</v>
      </c>
      <c r="J19" s="36">
        <v>49.503295595000004</v>
      </c>
      <c r="K19" s="36">
        <v>46.457586938000013</v>
      </c>
      <c r="L19" s="36">
        <v>46.734998419999989</v>
      </c>
      <c r="M19" s="36">
        <v>44.620399958</v>
      </c>
      <c r="N19" s="36">
        <v>42.191668737000001</v>
      </c>
      <c r="O19" s="36">
        <v>43.032754323999995</v>
      </c>
      <c r="P19" s="36">
        <v>43.223830255999999</v>
      </c>
      <c r="Q19" s="36">
        <v>41.551524223000008</v>
      </c>
      <c r="R19" s="36">
        <v>41.792362839000006</v>
      </c>
      <c r="S19" s="36">
        <v>40.363194602</v>
      </c>
      <c r="T19" s="36">
        <v>39.492699761000011</v>
      </c>
      <c r="U19" s="36">
        <v>40.079161660000004</v>
      </c>
      <c r="V19" s="36">
        <v>35.782985179000001</v>
      </c>
      <c r="W19" s="36">
        <v>35.942780542999998</v>
      </c>
    </row>
    <row r="20" spans="2:45" x14ac:dyDescent="0.25">
      <c r="C20" t="s">
        <v>136</v>
      </c>
      <c r="D20" s="36">
        <v>49.980273649000011</v>
      </c>
      <c r="E20" s="36">
        <v>50.238806767000007</v>
      </c>
      <c r="F20" s="36">
        <v>50.623066264999984</v>
      </c>
      <c r="G20" s="36">
        <v>49.620494397000002</v>
      </c>
      <c r="H20" s="36">
        <v>49.588164812999992</v>
      </c>
      <c r="I20" s="36">
        <v>49.39053760500002</v>
      </c>
      <c r="J20" s="36">
        <v>49.519861721000005</v>
      </c>
      <c r="K20" s="36">
        <v>46.453843122000002</v>
      </c>
      <c r="L20" s="36">
        <v>46.335734778999978</v>
      </c>
      <c r="M20" s="36">
        <v>44.577723695999993</v>
      </c>
      <c r="N20" s="36">
        <v>40.082577757000003</v>
      </c>
      <c r="O20" s="36">
        <v>39.163439131000004</v>
      </c>
      <c r="P20" s="36">
        <v>38.768847685999994</v>
      </c>
      <c r="Q20" s="36">
        <v>41.540927055000004</v>
      </c>
      <c r="R20" s="36">
        <v>41.828944992000011</v>
      </c>
      <c r="S20" s="36">
        <v>40.404827123000004</v>
      </c>
      <c r="T20" s="36">
        <v>39.498075124000003</v>
      </c>
      <c r="U20" s="36">
        <v>40.177643083000014</v>
      </c>
      <c r="V20" s="36">
        <v>35.941259912</v>
      </c>
      <c r="W20" s="36">
        <v>36.102530592000001</v>
      </c>
    </row>
    <row r="21" spans="2:45" x14ac:dyDescent="0.25">
      <c r="C21" t="s">
        <v>137</v>
      </c>
      <c r="D21" s="36">
        <v>49.980429026999992</v>
      </c>
      <c r="E21" s="36">
        <v>50.239060912000006</v>
      </c>
      <c r="F21" s="36">
        <v>50.590982185999998</v>
      </c>
      <c r="G21" s="36">
        <v>49.579105068999986</v>
      </c>
      <c r="H21" s="36">
        <v>49.527063802999997</v>
      </c>
      <c r="I21" s="36">
        <v>49.351352370000015</v>
      </c>
      <c r="J21" s="36">
        <v>49.573485167999991</v>
      </c>
      <c r="K21" s="36">
        <v>46.456497616999997</v>
      </c>
      <c r="L21" s="36">
        <v>46.77092052199999</v>
      </c>
      <c r="M21" s="36">
        <v>43.672479344999999</v>
      </c>
      <c r="N21" s="36">
        <v>41.228021588000004</v>
      </c>
      <c r="O21" s="36">
        <v>42.097690278000002</v>
      </c>
      <c r="P21" s="36">
        <v>42.183244354000003</v>
      </c>
      <c r="Q21" s="36">
        <v>39.853200760999997</v>
      </c>
      <c r="R21" s="36">
        <v>40.093064299000005</v>
      </c>
      <c r="S21" s="36">
        <v>38.529479413999987</v>
      </c>
      <c r="T21" s="36">
        <v>37.552733095000001</v>
      </c>
      <c r="U21" s="36">
        <v>38.492227495999998</v>
      </c>
      <c r="V21" s="36">
        <v>34.246945699000001</v>
      </c>
      <c r="W21" s="36">
        <v>35.213507941000003</v>
      </c>
    </row>
    <row r="22" spans="2:45" x14ac:dyDescent="0.25">
      <c r="C22" t="s">
        <v>138</v>
      </c>
      <c r="D22" s="36">
        <v>49.980429025999996</v>
      </c>
      <c r="E22" s="36">
        <v>50.23906091100001</v>
      </c>
      <c r="F22" s="36">
        <v>50.590477304999993</v>
      </c>
      <c r="G22" s="36">
        <v>49.57911042100001</v>
      </c>
      <c r="H22" s="36">
        <v>49.527071680000006</v>
      </c>
      <c r="I22" s="36">
        <v>48.841251164999996</v>
      </c>
      <c r="J22" s="36">
        <v>49.123228607000001</v>
      </c>
      <c r="K22" s="36">
        <v>46.271030379000003</v>
      </c>
      <c r="L22" s="36">
        <v>46.539759458999981</v>
      </c>
      <c r="M22" s="36">
        <v>43.715972986000011</v>
      </c>
      <c r="N22" s="36">
        <v>41.313503935</v>
      </c>
      <c r="O22" s="36">
        <v>42.293491721000002</v>
      </c>
      <c r="P22" s="36">
        <v>42.373328602999997</v>
      </c>
      <c r="Q22" s="36">
        <v>39.910797058000007</v>
      </c>
      <c r="R22" s="36">
        <v>40.09322951099999</v>
      </c>
      <c r="S22" s="36">
        <v>38.540741917999995</v>
      </c>
      <c r="T22" s="36">
        <v>37.671722926000008</v>
      </c>
      <c r="U22" s="36">
        <v>38.355209511000005</v>
      </c>
      <c r="V22" s="36">
        <v>34.132322508999998</v>
      </c>
      <c r="W22" s="36">
        <v>34.804778457999994</v>
      </c>
    </row>
    <row r="23" spans="2:45" x14ac:dyDescent="0.25">
      <c r="C23" t="s">
        <v>139</v>
      </c>
      <c r="D23" s="36">
        <v>49.973199971</v>
      </c>
      <c r="E23" s="36">
        <v>50.224862956000003</v>
      </c>
      <c r="F23" s="36">
        <v>50.600348717000003</v>
      </c>
      <c r="G23" s="36">
        <v>49.611596050999999</v>
      </c>
      <c r="H23" s="36">
        <v>49.522518451999986</v>
      </c>
      <c r="I23" s="36">
        <v>49.200632959000011</v>
      </c>
      <c r="J23" s="36">
        <v>49.461566379000004</v>
      </c>
      <c r="K23" s="36">
        <v>47.308834053000012</v>
      </c>
      <c r="L23" s="36">
        <v>47.970549183000003</v>
      </c>
      <c r="M23" s="36">
        <v>45.437147241000005</v>
      </c>
      <c r="N23" s="36">
        <v>43.229288767</v>
      </c>
      <c r="O23" s="36">
        <v>43.978822178000001</v>
      </c>
      <c r="P23" s="36">
        <v>43.916802895000011</v>
      </c>
      <c r="Q23" s="36">
        <v>41.487481045000003</v>
      </c>
      <c r="R23" s="36">
        <v>41.716937287000015</v>
      </c>
      <c r="S23" s="36">
        <v>40.84381938500001</v>
      </c>
      <c r="T23" s="36">
        <v>40.196805409</v>
      </c>
      <c r="U23" s="36">
        <v>39.961839568000009</v>
      </c>
      <c r="V23" s="36">
        <v>35.120967684999997</v>
      </c>
      <c r="W23" s="36">
        <v>35.54966478699999</v>
      </c>
    </row>
    <row r="24" spans="2:45" x14ac:dyDescent="0.25">
      <c r="C24" t="s">
        <v>140</v>
      </c>
      <c r="D24" s="36">
        <v>49.980437373999997</v>
      </c>
      <c r="E24" s="36">
        <v>50.228144111000006</v>
      </c>
      <c r="F24" s="36">
        <v>50.598187297000003</v>
      </c>
      <c r="G24" s="36">
        <v>49.600800338000013</v>
      </c>
      <c r="H24" s="36">
        <v>49.52812690599999</v>
      </c>
      <c r="I24" s="36">
        <v>49.225095201000009</v>
      </c>
      <c r="J24" s="36">
        <v>49.532517495000008</v>
      </c>
      <c r="K24" s="36">
        <v>46.476980985999994</v>
      </c>
      <c r="L24" s="36">
        <v>46.759661898999987</v>
      </c>
      <c r="M24" s="36">
        <v>44.651228014000004</v>
      </c>
      <c r="N24" s="36">
        <v>42.197795740000004</v>
      </c>
      <c r="O24" s="36">
        <v>43.027368864000003</v>
      </c>
      <c r="P24" s="36">
        <v>43.169367182999999</v>
      </c>
      <c r="Q24" s="36">
        <v>41.560422655999993</v>
      </c>
      <c r="R24" s="36">
        <v>41.779883495000014</v>
      </c>
      <c r="S24" s="36">
        <v>40.321562995000008</v>
      </c>
      <c r="T24" s="36">
        <v>39.469584098000013</v>
      </c>
      <c r="U24" s="36">
        <v>40.034086664999997</v>
      </c>
      <c r="V24" s="36">
        <v>35.422449993999997</v>
      </c>
      <c r="W24" s="36">
        <v>36.071414277000002</v>
      </c>
    </row>
    <row r="25" spans="2:45" x14ac:dyDescent="0.25">
      <c r="C25" t="s">
        <v>141</v>
      </c>
      <c r="D25" s="36">
        <v>49.980000993000012</v>
      </c>
      <c r="E25" s="36">
        <v>50.238365123999998</v>
      </c>
      <c r="F25" s="36">
        <v>50.622538444999989</v>
      </c>
      <c r="G25" s="36">
        <v>49.619945393000002</v>
      </c>
      <c r="H25" s="36">
        <v>49.587700932999994</v>
      </c>
      <c r="I25" s="36">
        <v>42.493700007000008</v>
      </c>
      <c r="J25" s="36">
        <v>42.376180996999999</v>
      </c>
      <c r="K25" s="36">
        <v>42.258662984000011</v>
      </c>
      <c r="L25" s="36">
        <v>42.141143997999997</v>
      </c>
      <c r="M25" s="36">
        <v>42.023625000999992</v>
      </c>
      <c r="N25" s="36">
        <v>42.023625004000003</v>
      </c>
      <c r="O25" s="36">
        <v>42.053212006999999</v>
      </c>
      <c r="P25" s="36">
        <v>42.082800003999992</v>
      </c>
      <c r="Q25" s="36">
        <v>41.836218503999994</v>
      </c>
      <c r="R25" s="36">
        <v>41.972247874000011</v>
      </c>
      <c r="S25" s="36">
        <v>40.416129394999999</v>
      </c>
      <c r="T25" s="36">
        <v>39.690430522000014</v>
      </c>
      <c r="U25" s="36">
        <v>39.52809395100001</v>
      </c>
      <c r="V25" s="36">
        <v>35.516952300999996</v>
      </c>
      <c r="W25" s="36">
        <v>35.936638910999989</v>
      </c>
    </row>
    <row r="26" spans="2:45" x14ac:dyDescent="0.25">
      <c r="C26" t="s">
        <v>142</v>
      </c>
      <c r="D26" s="36">
        <v>49.979892908999993</v>
      </c>
      <c r="E26" s="36">
        <v>50.238033927999993</v>
      </c>
      <c r="F26" s="36">
        <v>50.622187775000008</v>
      </c>
      <c r="G26" s="36">
        <v>49.619597124999999</v>
      </c>
      <c r="H26" s="36">
        <v>49.587324163000005</v>
      </c>
      <c r="I26" s="36">
        <v>39.058786237000007</v>
      </c>
      <c r="J26" s="36">
        <v>38.90404354599999</v>
      </c>
      <c r="K26" s="36">
        <v>38.733939485000008</v>
      </c>
      <c r="L26" s="36">
        <v>40.027039329000004</v>
      </c>
      <c r="M26" s="36">
        <v>39.892138422999992</v>
      </c>
      <c r="N26" s="36">
        <v>39.884239182000002</v>
      </c>
      <c r="O26" s="36">
        <v>39.873910342000016</v>
      </c>
      <c r="P26" s="36">
        <v>39.824376814999994</v>
      </c>
      <c r="Q26" s="36">
        <v>40.729186234000004</v>
      </c>
      <c r="R26" s="36">
        <v>40.699719934000001</v>
      </c>
      <c r="S26" s="36">
        <v>40.174217571000007</v>
      </c>
      <c r="T26" s="36">
        <v>39.345881490000004</v>
      </c>
      <c r="U26" s="36">
        <v>39.979997056000009</v>
      </c>
      <c r="V26" s="36">
        <v>35.681285602999992</v>
      </c>
      <c r="W26" s="36">
        <v>36.211975530000004</v>
      </c>
    </row>
    <row r="27" spans="2:45" x14ac:dyDescent="0.25">
      <c r="C27" t="s">
        <v>143</v>
      </c>
      <c r="D27" s="36">
        <v>50.609929584</v>
      </c>
      <c r="E27" s="36">
        <v>50.243743853999995</v>
      </c>
      <c r="F27" s="36">
        <v>50.251545878000002</v>
      </c>
      <c r="G27" s="36">
        <v>48.913138016999987</v>
      </c>
      <c r="H27" s="36">
        <v>48.713047544999988</v>
      </c>
      <c r="I27" s="36">
        <v>46.973303256999998</v>
      </c>
      <c r="J27" s="36">
        <v>47.873999860999994</v>
      </c>
      <c r="K27" s="36">
        <v>45.766063254999992</v>
      </c>
      <c r="L27" s="36">
        <v>46.16698967</v>
      </c>
      <c r="M27" s="36">
        <v>43.610536600999978</v>
      </c>
      <c r="N27" s="36">
        <v>41.371648135999997</v>
      </c>
      <c r="O27" s="36">
        <v>42.120979226999999</v>
      </c>
      <c r="P27" s="36">
        <v>41.707794141000001</v>
      </c>
      <c r="Q27" s="36">
        <v>37.667625281000007</v>
      </c>
      <c r="R27" s="36">
        <v>37.087107046999996</v>
      </c>
      <c r="S27" s="36">
        <v>34.622383872999997</v>
      </c>
      <c r="T27" s="36">
        <v>31.32449823799999</v>
      </c>
      <c r="U27" s="36">
        <v>29.774855164999998</v>
      </c>
      <c r="V27" s="36">
        <v>20.677497225999996</v>
      </c>
      <c r="W27" s="36">
        <v>16.923848295999996</v>
      </c>
    </row>
    <row r="28" spans="2:45" x14ac:dyDescent="0.25">
      <c r="C28" t="s">
        <v>144</v>
      </c>
      <c r="D28" s="36">
        <v>50.550603454000012</v>
      </c>
      <c r="E28" s="36">
        <v>50.24202085999999</v>
      </c>
      <c r="F28" s="36">
        <v>50.248725070000006</v>
      </c>
      <c r="G28" s="36">
        <v>48.909973506999989</v>
      </c>
      <c r="H28" s="36">
        <v>48.709534377999994</v>
      </c>
      <c r="I28" s="36">
        <v>46.924813432000008</v>
      </c>
      <c r="J28" s="36">
        <v>45.561708790000004</v>
      </c>
      <c r="K28" s="36">
        <v>43.656507697000002</v>
      </c>
      <c r="L28" s="36">
        <v>43.978668340999995</v>
      </c>
      <c r="M28" s="36">
        <v>39.743831591999999</v>
      </c>
      <c r="N28" s="36">
        <v>37.343692857999997</v>
      </c>
      <c r="O28" s="36">
        <v>37.866900611999995</v>
      </c>
      <c r="P28" s="36">
        <v>37.519208386000003</v>
      </c>
      <c r="Q28" s="36">
        <v>33.742933764999997</v>
      </c>
      <c r="R28" s="36">
        <v>33.282848443999995</v>
      </c>
      <c r="S28" s="36">
        <v>30.925057627999998</v>
      </c>
      <c r="T28" s="36">
        <v>25.997565605999991</v>
      </c>
      <c r="U28" s="36">
        <v>24.826394607999998</v>
      </c>
      <c r="V28" s="36">
        <v>16.499259261000002</v>
      </c>
      <c r="W28" s="36">
        <v>15.944708934000001</v>
      </c>
    </row>
    <row r="29" spans="2:45" x14ac:dyDescent="0.25"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</row>
    <row r="30" spans="2:45" x14ac:dyDescent="0.25">
      <c r="B30" s="2" t="s">
        <v>117</v>
      </c>
      <c r="C30" t="s">
        <v>145</v>
      </c>
      <c r="D30" s="36">
        <v>50.117881950000005</v>
      </c>
      <c r="E30" s="36">
        <v>50.238158482000003</v>
      </c>
      <c r="F30" s="36">
        <v>50.622243417999989</v>
      </c>
      <c r="G30" s="36">
        <v>49.636426078000007</v>
      </c>
      <c r="H30" s="36">
        <v>49.421415217000003</v>
      </c>
      <c r="I30" s="36">
        <v>48.937581597000005</v>
      </c>
      <c r="J30" s="36">
        <v>49.66546421599999</v>
      </c>
      <c r="K30" s="36">
        <v>47.203081608999995</v>
      </c>
      <c r="L30" s="36">
        <v>47.383347824999994</v>
      </c>
      <c r="M30" s="36">
        <v>44.746440016000008</v>
      </c>
      <c r="N30" s="36">
        <v>38.518974256000007</v>
      </c>
      <c r="O30" s="36">
        <v>39.53900548</v>
      </c>
      <c r="P30" s="36">
        <v>39.46183644100001</v>
      </c>
      <c r="Q30" s="36">
        <v>37.785332214</v>
      </c>
      <c r="R30" s="36">
        <v>36.714890142999991</v>
      </c>
      <c r="S30" s="36">
        <v>35.396999332999997</v>
      </c>
      <c r="T30" s="36">
        <v>34.880720375000003</v>
      </c>
      <c r="U30" s="36">
        <v>34.914711787999998</v>
      </c>
      <c r="V30" s="36">
        <v>31.713046600999991</v>
      </c>
      <c r="W30" s="36">
        <v>32.435364437000004</v>
      </c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</row>
    <row r="31" spans="2:45" x14ac:dyDescent="0.25">
      <c r="C31" t="s">
        <v>103</v>
      </c>
      <c r="D31" s="36">
        <v>50.118142569000007</v>
      </c>
      <c r="E31" s="36">
        <v>50.238220229999989</v>
      </c>
      <c r="F31" s="36">
        <v>50.622295404999988</v>
      </c>
      <c r="G31" s="36">
        <v>49.619690912000003</v>
      </c>
      <c r="H31" s="36">
        <v>49.587419490000002</v>
      </c>
      <c r="I31" s="36">
        <v>44.510193352000016</v>
      </c>
      <c r="J31" s="36">
        <v>44.389072018000007</v>
      </c>
      <c r="K31" s="36">
        <v>38.983759416000005</v>
      </c>
      <c r="L31" s="36">
        <v>39.321055326999989</v>
      </c>
      <c r="M31" s="36">
        <v>37.321544129999999</v>
      </c>
      <c r="N31" s="36">
        <v>32.02378148999999</v>
      </c>
      <c r="O31" s="36">
        <v>32.577758124000006</v>
      </c>
      <c r="P31" s="36">
        <v>33.654401242000013</v>
      </c>
      <c r="Q31" s="36">
        <v>31.605446307000001</v>
      </c>
      <c r="R31" s="36">
        <v>31.429738171000004</v>
      </c>
      <c r="S31" s="36">
        <v>35.013142358000003</v>
      </c>
      <c r="T31" s="36">
        <v>34.0243939</v>
      </c>
      <c r="U31" s="36">
        <v>33.978777203</v>
      </c>
      <c r="V31" s="36">
        <v>31.353957644000005</v>
      </c>
      <c r="W31" s="36">
        <v>31.562619557999998</v>
      </c>
    </row>
    <row r="32" spans="2:45" x14ac:dyDescent="0.25">
      <c r="C32" t="s">
        <v>146</v>
      </c>
      <c r="D32" s="36">
        <v>50.118606786000008</v>
      </c>
      <c r="E32" s="36">
        <v>50.238874794000004</v>
      </c>
      <c r="F32" s="36">
        <v>50.592629051999992</v>
      </c>
      <c r="G32" s="36">
        <v>49.559394372</v>
      </c>
      <c r="H32" s="36">
        <v>49.522842428999994</v>
      </c>
      <c r="I32" s="36">
        <v>44.472266683999997</v>
      </c>
      <c r="J32" s="36">
        <v>44.321230001000004</v>
      </c>
      <c r="K32" s="36">
        <v>38.959564018999991</v>
      </c>
      <c r="L32" s="36">
        <v>39.286125563999995</v>
      </c>
      <c r="M32" s="36">
        <v>36.213678938000001</v>
      </c>
      <c r="N32" s="36">
        <v>31.012407983000003</v>
      </c>
      <c r="O32" s="36">
        <v>31.6236371</v>
      </c>
      <c r="P32" s="36">
        <v>31.653922980999994</v>
      </c>
      <c r="Q32" s="36">
        <v>30.584928823999995</v>
      </c>
      <c r="R32" s="36">
        <v>29.075409711000002</v>
      </c>
      <c r="S32" s="36">
        <v>33.897596489000001</v>
      </c>
      <c r="T32" s="36">
        <v>32.638880015000005</v>
      </c>
      <c r="U32" s="36">
        <v>32.737557007999996</v>
      </c>
      <c r="V32" s="36">
        <v>30.550376247000003</v>
      </c>
      <c r="W32" s="36">
        <v>30.799221779000003</v>
      </c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</row>
    <row r="33" spans="2:33" x14ac:dyDescent="0.25">
      <c r="C33" t="s">
        <v>147</v>
      </c>
      <c r="D33" s="88">
        <v>50.118606785000011</v>
      </c>
      <c r="E33" s="88">
        <v>50.238874794000004</v>
      </c>
      <c r="F33" s="88">
        <v>50.589053045999997</v>
      </c>
      <c r="G33" s="88">
        <v>49.559443201000008</v>
      </c>
      <c r="H33" s="88">
        <v>49.494083258999986</v>
      </c>
      <c r="I33" s="88">
        <v>48.679987854000011</v>
      </c>
      <c r="J33" s="88">
        <v>48.604529554999999</v>
      </c>
      <c r="K33" s="88">
        <v>45.989540899000019</v>
      </c>
      <c r="L33" s="88">
        <v>46.281003520999988</v>
      </c>
      <c r="M33" s="88">
        <v>42.260827248000012</v>
      </c>
      <c r="N33" s="88">
        <v>36.967026555999993</v>
      </c>
      <c r="O33" s="88">
        <v>38.112165491000006</v>
      </c>
      <c r="P33" s="88">
        <v>37.987119505000003</v>
      </c>
      <c r="Q33" s="88">
        <v>35.989294877000013</v>
      </c>
      <c r="R33" s="88">
        <v>33.863467567000008</v>
      </c>
      <c r="S33" s="88">
        <v>33.323131337</v>
      </c>
      <c r="T33" s="88">
        <v>32.272596952999997</v>
      </c>
      <c r="U33" s="88">
        <v>32.314206382000002</v>
      </c>
      <c r="V33" s="88">
        <v>29.722294133999995</v>
      </c>
      <c r="W33" s="88">
        <v>30.029130184999993</v>
      </c>
    </row>
    <row r="34" spans="2:33" x14ac:dyDescent="0.25">
      <c r="C34" t="s">
        <v>148</v>
      </c>
      <c r="D34" s="36">
        <v>50.11850702400001</v>
      </c>
      <c r="E34" s="36">
        <v>50.238683901000002</v>
      </c>
      <c r="F34" s="36">
        <v>50.622871882999995</v>
      </c>
      <c r="G34" s="36">
        <v>49.636740406000001</v>
      </c>
      <c r="H34" s="36">
        <v>49.592104263999985</v>
      </c>
      <c r="I34" s="36">
        <v>49.245286495000002</v>
      </c>
      <c r="J34" s="36">
        <v>49.499722593999998</v>
      </c>
      <c r="K34" s="36">
        <v>46.627593300000015</v>
      </c>
      <c r="L34" s="36">
        <v>46.908093626000003</v>
      </c>
      <c r="M34" s="36">
        <v>43.916987855000009</v>
      </c>
      <c r="N34" s="36">
        <v>38.246111825999989</v>
      </c>
      <c r="O34" s="36">
        <v>39.415913678000003</v>
      </c>
      <c r="P34" s="36">
        <v>40.111263694999998</v>
      </c>
      <c r="Q34" s="36">
        <v>37.537163147000001</v>
      </c>
      <c r="R34" s="36">
        <v>36.650335409999997</v>
      </c>
      <c r="S34" s="36">
        <v>35.302522740000001</v>
      </c>
      <c r="T34" s="36">
        <v>34.198693720999998</v>
      </c>
      <c r="U34" s="36">
        <v>34.193315046000002</v>
      </c>
      <c r="V34" s="36">
        <v>31.624286759999986</v>
      </c>
      <c r="W34" s="36">
        <v>31.836151365999992</v>
      </c>
    </row>
    <row r="35" spans="2:33" x14ac:dyDescent="0.25">
      <c r="C35" t="s">
        <v>149</v>
      </c>
      <c r="D35" s="36">
        <v>50.116645980000008</v>
      </c>
      <c r="E35" s="36">
        <v>50.238222282000002</v>
      </c>
      <c r="F35" s="36">
        <v>50.622297844999991</v>
      </c>
      <c r="G35" s="36">
        <v>49.620210160000006</v>
      </c>
      <c r="H35" s="36">
        <v>49.607796361999988</v>
      </c>
      <c r="I35" s="36">
        <v>49.392242635999999</v>
      </c>
      <c r="J35" s="36">
        <v>49.518560556999994</v>
      </c>
      <c r="K35" s="36">
        <v>46.059070825999996</v>
      </c>
      <c r="L35" s="36">
        <v>46.019206113999992</v>
      </c>
      <c r="M35" s="36">
        <v>43.85482908800001</v>
      </c>
      <c r="N35" s="36">
        <v>36.592595739999993</v>
      </c>
      <c r="O35" s="36">
        <v>35.817391275999995</v>
      </c>
      <c r="P35" s="36">
        <v>36.331612789999994</v>
      </c>
      <c r="Q35" s="36">
        <v>35.332618055999994</v>
      </c>
      <c r="R35" s="36">
        <v>35.879406359999997</v>
      </c>
      <c r="S35" s="36">
        <v>35.407446381</v>
      </c>
      <c r="T35" s="36">
        <v>34.217574230000004</v>
      </c>
      <c r="U35" s="36">
        <v>34.240848141000001</v>
      </c>
      <c r="V35" s="36">
        <v>31.759248666999994</v>
      </c>
      <c r="W35" s="36">
        <v>31.985477097999997</v>
      </c>
    </row>
    <row r="36" spans="2:33" x14ac:dyDescent="0.25">
      <c r="C36" t="s">
        <v>150</v>
      </c>
      <c r="D36" s="36">
        <v>50.118606785000011</v>
      </c>
      <c r="E36" s="36">
        <v>50.238874794000004</v>
      </c>
      <c r="F36" s="36">
        <v>50.588251030999999</v>
      </c>
      <c r="G36" s="36">
        <v>49.578891332999994</v>
      </c>
      <c r="H36" s="36">
        <v>49.526856928999997</v>
      </c>
      <c r="I36" s="36">
        <v>49.351755810000022</v>
      </c>
      <c r="J36" s="36">
        <v>49.573370361000002</v>
      </c>
      <c r="K36" s="36">
        <v>46.65492538300002</v>
      </c>
      <c r="L36" s="36">
        <v>46.955933747999993</v>
      </c>
      <c r="M36" s="36">
        <v>43.050445136999997</v>
      </c>
      <c r="N36" s="36">
        <v>37.333563401999996</v>
      </c>
      <c r="O36" s="36">
        <v>38.604755357999998</v>
      </c>
      <c r="P36" s="36">
        <v>38.482562080999998</v>
      </c>
      <c r="Q36" s="36">
        <v>36.603474174000006</v>
      </c>
      <c r="R36" s="36">
        <v>34.486830934999993</v>
      </c>
      <c r="S36" s="36">
        <v>34.057215090999989</v>
      </c>
      <c r="T36" s="36">
        <v>32.738594146999993</v>
      </c>
      <c r="U36" s="36">
        <v>32.852214949999997</v>
      </c>
      <c r="V36" s="36">
        <v>30.796311550999999</v>
      </c>
      <c r="W36" s="36">
        <v>30.959071593999997</v>
      </c>
    </row>
    <row r="37" spans="2:33" x14ac:dyDescent="0.25">
      <c r="C37" t="s">
        <v>151</v>
      </c>
      <c r="D37" s="36">
        <v>50.118606785000011</v>
      </c>
      <c r="E37" s="36">
        <v>50.238874794000004</v>
      </c>
      <c r="F37" s="36">
        <v>50.59263065599999</v>
      </c>
      <c r="G37" s="36">
        <v>49.578768254999993</v>
      </c>
      <c r="H37" s="36">
        <v>48.545160883999998</v>
      </c>
      <c r="I37" s="36">
        <v>48.867059930999986</v>
      </c>
      <c r="J37" s="36">
        <v>49.126965723000005</v>
      </c>
      <c r="K37" s="36">
        <v>46.518818863</v>
      </c>
      <c r="L37" s="36">
        <v>46.702260941999988</v>
      </c>
      <c r="M37" s="36">
        <v>43.019239836999994</v>
      </c>
      <c r="N37" s="36">
        <v>37.356816668</v>
      </c>
      <c r="O37" s="36">
        <v>38.667123193999998</v>
      </c>
      <c r="P37" s="36">
        <v>38.588652582000002</v>
      </c>
      <c r="Q37" s="36">
        <v>36.754018359000007</v>
      </c>
      <c r="R37" s="36">
        <v>34.648016433999999</v>
      </c>
      <c r="S37" s="36">
        <v>33.966973288999995</v>
      </c>
      <c r="T37" s="36">
        <v>32.789302328999995</v>
      </c>
      <c r="U37" s="36">
        <v>32.827431337999997</v>
      </c>
      <c r="V37" s="36">
        <v>30.552755800999993</v>
      </c>
      <c r="W37" s="36">
        <v>30.848714063999999</v>
      </c>
    </row>
    <row r="38" spans="2:33" x14ac:dyDescent="0.25">
      <c r="C38" t="s">
        <v>111</v>
      </c>
      <c r="D38" s="36">
        <v>50.111561736000006</v>
      </c>
      <c r="E38" s="36">
        <v>50.225073422999998</v>
      </c>
      <c r="F38" s="36">
        <v>50.600573696000005</v>
      </c>
      <c r="G38" s="36">
        <v>49.611945131999995</v>
      </c>
      <c r="H38" s="36">
        <v>49.523219867999991</v>
      </c>
      <c r="I38" s="36">
        <v>49.211827121000013</v>
      </c>
      <c r="J38" s="36">
        <v>49.468110100999986</v>
      </c>
      <c r="K38" s="36">
        <v>47.464525787000007</v>
      </c>
      <c r="L38" s="36">
        <v>47.739938243999994</v>
      </c>
      <c r="M38" s="36">
        <v>44.781953606999991</v>
      </c>
      <c r="N38" s="36">
        <v>39.070451608999996</v>
      </c>
      <c r="O38" s="36">
        <v>40.178851150000007</v>
      </c>
      <c r="P38" s="36">
        <v>40.238078672</v>
      </c>
      <c r="Q38" s="36">
        <v>38.398526439999991</v>
      </c>
      <c r="R38" s="36">
        <v>36.578683069999997</v>
      </c>
      <c r="S38" s="36">
        <v>35.356864969999997</v>
      </c>
      <c r="T38" s="36">
        <v>33.923805019999996</v>
      </c>
      <c r="U38" s="36">
        <v>34.316463215000006</v>
      </c>
      <c r="V38" s="36">
        <v>31.621688665999997</v>
      </c>
      <c r="W38" s="36">
        <v>31.649857565999998</v>
      </c>
    </row>
    <row r="39" spans="2:33" x14ac:dyDescent="0.25">
      <c r="C39" t="s">
        <v>152</v>
      </c>
      <c r="D39" s="36">
        <v>50.118615159000001</v>
      </c>
      <c r="E39" s="36">
        <v>50.228069509000001</v>
      </c>
      <c r="F39" s="36">
        <v>50.598004156000002</v>
      </c>
      <c r="G39" s="36">
        <v>49.598829912000006</v>
      </c>
      <c r="H39" s="36">
        <v>49.525326419999999</v>
      </c>
      <c r="I39" s="36">
        <v>49.222573544000007</v>
      </c>
      <c r="J39" s="36">
        <v>49.526747685999986</v>
      </c>
      <c r="K39" s="36">
        <v>46.639122608000008</v>
      </c>
      <c r="L39" s="36">
        <v>46.953087232999998</v>
      </c>
      <c r="M39" s="36">
        <v>43.963668505000001</v>
      </c>
      <c r="N39" s="36">
        <v>38.300630444999996</v>
      </c>
      <c r="O39" s="36">
        <v>39.381314457999999</v>
      </c>
      <c r="P39" s="36">
        <v>39.335683910999997</v>
      </c>
      <c r="Q39" s="36">
        <v>37.513334329000003</v>
      </c>
      <c r="R39" s="36">
        <v>36.628290127999996</v>
      </c>
      <c r="S39" s="36">
        <v>35.269597523000002</v>
      </c>
      <c r="T39" s="36">
        <v>34.193431527000001</v>
      </c>
      <c r="U39" s="36">
        <v>34.202779872999997</v>
      </c>
      <c r="V39" s="36">
        <v>31.66497871799999</v>
      </c>
      <c r="W39" s="36">
        <v>31.871537471999993</v>
      </c>
    </row>
    <row r="40" spans="2:33" x14ac:dyDescent="0.25">
      <c r="C40" t="s">
        <v>153</v>
      </c>
      <c r="D40" s="36">
        <v>50.118132427000006</v>
      </c>
      <c r="E40" s="36">
        <v>50.238250345000004</v>
      </c>
      <c r="F40" s="36">
        <v>50.622416631999997</v>
      </c>
      <c r="G40" s="36">
        <v>49.619823617000002</v>
      </c>
      <c r="H40" s="36">
        <v>49.587568904999998</v>
      </c>
      <c r="I40" s="36">
        <v>42.493700003999997</v>
      </c>
      <c r="J40" s="36">
        <v>42.376180992000016</v>
      </c>
      <c r="K40" s="36">
        <v>42.25866298799999</v>
      </c>
      <c r="L40" s="36">
        <v>42.141143993000014</v>
      </c>
      <c r="M40" s="36">
        <v>42.023625003999989</v>
      </c>
      <c r="N40" s="36">
        <v>38.489237596999999</v>
      </c>
      <c r="O40" s="36">
        <v>39.786374682999998</v>
      </c>
      <c r="P40" s="36">
        <v>39.696799466000002</v>
      </c>
      <c r="Q40" s="36">
        <v>38.080474428999999</v>
      </c>
      <c r="R40" s="36">
        <v>36.702087204999998</v>
      </c>
      <c r="S40" s="36">
        <v>35.233047723000006</v>
      </c>
      <c r="T40" s="36">
        <v>34.119119865999998</v>
      </c>
      <c r="U40" s="36">
        <v>34.753757245000003</v>
      </c>
      <c r="V40" s="36">
        <v>31.393932644999989</v>
      </c>
      <c r="W40" s="36">
        <v>32.084062772999992</v>
      </c>
    </row>
    <row r="41" spans="2:33" x14ac:dyDescent="0.25">
      <c r="C41" t="s">
        <v>154</v>
      </c>
      <c r="D41" s="36">
        <v>50.11813242600001</v>
      </c>
      <c r="E41" s="36">
        <v>50.238054427000009</v>
      </c>
      <c r="F41" s="36">
        <v>50.622212176000012</v>
      </c>
      <c r="G41" s="36">
        <v>49.619673078999995</v>
      </c>
      <c r="H41" s="36">
        <v>49.587400747000004</v>
      </c>
      <c r="I41" s="36">
        <v>39.069603606000001</v>
      </c>
      <c r="J41" s="36">
        <v>38.906513158999992</v>
      </c>
      <c r="K41" s="36">
        <v>38.735211959000011</v>
      </c>
      <c r="L41" s="36">
        <v>39.907884192999987</v>
      </c>
      <c r="M41" s="36">
        <v>41.009648979000005</v>
      </c>
      <c r="N41" s="36">
        <v>38.500167838999992</v>
      </c>
      <c r="O41" s="36">
        <v>39.733441299999996</v>
      </c>
      <c r="P41" s="36">
        <v>39.659941253</v>
      </c>
      <c r="Q41" s="36">
        <v>37.864738951999996</v>
      </c>
      <c r="R41" s="36">
        <v>36.610109213000001</v>
      </c>
      <c r="S41" s="36">
        <v>35.119619589000003</v>
      </c>
      <c r="T41" s="36">
        <v>34.012873039000006</v>
      </c>
      <c r="U41" s="36">
        <v>34.748184821000002</v>
      </c>
      <c r="V41" s="36">
        <v>31.382174400999993</v>
      </c>
      <c r="W41" s="36">
        <v>32.066539689999992</v>
      </c>
    </row>
    <row r="42" spans="2:33" x14ac:dyDescent="0.25">
      <c r="C42" t="s">
        <v>155</v>
      </c>
      <c r="D42" s="36">
        <v>50.685337398000009</v>
      </c>
      <c r="E42" s="36">
        <v>50.241939070000008</v>
      </c>
      <c r="F42" s="36">
        <v>50.248633971000004</v>
      </c>
      <c r="G42" s="36">
        <v>48.910239453999999</v>
      </c>
      <c r="H42" s="36">
        <v>48.709767331999977</v>
      </c>
      <c r="I42" s="36">
        <v>46.940711661000016</v>
      </c>
      <c r="J42" s="36">
        <v>47.870271769000006</v>
      </c>
      <c r="K42" s="36">
        <v>45.933456413000002</v>
      </c>
      <c r="L42" s="36">
        <v>46.327677375000007</v>
      </c>
      <c r="M42" s="36">
        <v>42.977832556999999</v>
      </c>
      <c r="N42" s="36">
        <v>37.451242097999994</v>
      </c>
      <c r="O42" s="36">
        <v>38.571068777999997</v>
      </c>
      <c r="P42" s="36">
        <v>37.998021473999991</v>
      </c>
      <c r="Q42" s="36">
        <v>34.367687235999995</v>
      </c>
      <c r="R42" s="36">
        <v>31.709793447999996</v>
      </c>
      <c r="S42" s="36">
        <v>29.227582452999997</v>
      </c>
      <c r="T42" s="36">
        <v>25.946834623999994</v>
      </c>
      <c r="U42" s="36">
        <v>24.628086793999994</v>
      </c>
      <c r="V42" s="36">
        <v>18.631993581000007</v>
      </c>
      <c r="W42" s="36">
        <v>15.570630874000004</v>
      </c>
    </row>
    <row r="43" spans="2:33" x14ac:dyDescent="0.25">
      <c r="C43" t="s">
        <v>156</v>
      </c>
      <c r="D43" s="36">
        <v>50.685371106000005</v>
      </c>
      <c r="E43" s="36">
        <v>50.241543447000005</v>
      </c>
      <c r="F43" s="36">
        <v>50.248221218000005</v>
      </c>
      <c r="G43" s="36">
        <v>48.90795404699999</v>
      </c>
      <c r="H43" s="36">
        <v>48.707932902999993</v>
      </c>
      <c r="I43" s="36">
        <v>46.953635802000001</v>
      </c>
      <c r="J43" s="36">
        <v>45.56693082000001</v>
      </c>
      <c r="K43" s="36">
        <v>43.853957289000014</v>
      </c>
      <c r="L43" s="36">
        <v>44.177071387000005</v>
      </c>
      <c r="M43" s="36">
        <v>40.774612991999994</v>
      </c>
      <c r="N43" s="36">
        <v>35.560027001999998</v>
      </c>
      <c r="O43" s="36">
        <v>36.493250025999998</v>
      </c>
      <c r="P43" s="36">
        <v>35.922372003</v>
      </c>
      <c r="Q43" s="36">
        <v>32.393297279999999</v>
      </c>
      <c r="R43" s="36">
        <v>31.157587415999998</v>
      </c>
      <c r="S43" s="36">
        <v>28.931317447999998</v>
      </c>
      <c r="T43" s="36">
        <v>22.100235550000004</v>
      </c>
      <c r="U43" s="36">
        <v>21.570347295999998</v>
      </c>
      <c r="V43" s="36">
        <v>17.075477409000001</v>
      </c>
      <c r="W43" s="36">
        <v>16.5719326</v>
      </c>
    </row>
    <row r="44" spans="2:33" x14ac:dyDescent="0.25"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</row>
    <row r="45" spans="2:33" x14ac:dyDescent="0.25">
      <c r="B45" s="2" t="s">
        <v>227</v>
      </c>
      <c r="M45" s="2" t="s">
        <v>228</v>
      </c>
    </row>
    <row r="46" spans="2:33" s="4" customFormat="1" ht="18.75" x14ac:dyDescent="0.3">
      <c r="C46" s="107" t="s">
        <v>206</v>
      </c>
      <c r="N46" s="107" t="s">
        <v>207</v>
      </c>
      <c r="Z46" s="2" t="s">
        <v>232</v>
      </c>
      <c r="AA46" s="2"/>
      <c r="AB46" s="2" t="s">
        <v>233</v>
      </c>
      <c r="AC46"/>
      <c r="AD46"/>
      <c r="AE46"/>
      <c r="AF46"/>
      <c r="AG46"/>
    </row>
    <row r="47" spans="2:33" x14ac:dyDescent="0.25">
      <c r="AB47" s="166" t="s">
        <v>234</v>
      </c>
      <c r="AC47" s="167"/>
      <c r="AD47" s="167"/>
      <c r="AE47" s="166" t="s">
        <v>235</v>
      </c>
      <c r="AF47" s="167"/>
      <c r="AG47" s="167"/>
    </row>
    <row r="48" spans="2:33" ht="105" x14ac:dyDescent="0.25">
      <c r="AA48" s="160" t="s">
        <v>172</v>
      </c>
      <c r="AB48" s="160" t="s">
        <v>236</v>
      </c>
      <c r="AC48" s="160" t="s">
        <v>237</v>
      </c>
      <c r="AD48" s="160" t="s">
        <v>238</v>
      </c>
      <c r="AE48" s="160" t="s">
        <v>236</v>
      </c>
      <c r="AF48" s="160" t="s">
        <v>237</v>
      </c>
      <c r="AG48" s="160" t="s">
        <v>238</v>
      </c>
    </row>
    <row r="49" spans="2:33" x14ac:dyDescent="0.25">
      <c r="AA49" s="161" t="s">
        <v>204</v>
      </c>
      <c r="AB49" s="162">
        <v>27500</v>
      </c>
      <c r="AC49" s="162">
        <v>28890</v>
      </c>
      <c r="AD49" s="163">
        <f>VLOOKUP(AA49,$C$8:$I$46,7,FALSE)</f>
        <v>49.683188952000009</v>
      </c>
      <c r="AE49" s="162">
        <f>AB49-AB$49</f>
        <v>0</v>
      </c>
      <c r="AF49" s="162">
        <f>AC49-AC$49</f>
        <v>0</v>
      </c>
      <c r="AG49" s="163">
        <f>AD49-AD$49</f>
        <v>0</v>
      </c>
    </row>
    <row r="50" spans="2:33" x14ac:dyDescent="0.25">
      <c r="AA50" s="161" t="s">
        <v>142</v>
      </c>
      <c r="AB50" s="162">
        <v>27649</v>
      </c>
      <c r="AC50" s="162">
        <v>29053</v>
      </c>
      <c r="AD50" s="163">
        <f t="shared" ref="AD50:AD51" si="1">VLOOKUP(AA50,$C$8:$I$46,7,FALSE)</f>
        <v>39.058786237000007</v>
      </c>
      <c r="AE50" s="162">
        <f t="shared" ref="AE50:AE51" si="2">AB50-AB$49</f>
        <v>149</v>
      </c>
      <c r="AF50" s="162">
        <f t="shared" ref="AF50:AF51" si="3">AC50-AC$49</f>
        <v>163</v>
      </c>
      <c r="AG50" s="163">
        <f t="shared" ref="AG50:AG51" si="4">AD50-AD$49</f>
        <v>-10.624402715000002</v>
      </c>
    </row>
    <row r="51" spans="2:33" x14ac:dyDescent="0.25">
      <c r="AA51" s="161" t="s">
        <v>154</v>
      </c>
      <c r="AB51" s="162">
        <v>28422</v>
      </c>
      <c r="AC51" s="162">
        <v>29865</v>
      </c>
      <c r="AD51" s="163">
        <f t="shared" si="1"/>
        <v>39.069603606000001</v>
      </c>
      <c r="AE51" s="162">
        <f t="shared" si="2"/>
        <v>922</v>
      </c>
      <c r="AF51" s="162">
        <f t="shared" si="3"/>
        <v>975</v>
      </c>
      <c r="AG51" s="163">
        <f t="shared" si="4"/>
        <v>-10.613585346000008</v>
      </c>
    </row>
    <row r="52" spans="2:33" x14ac:dyDescent="0.25">
      <c r="AE52" s="6"/>
      <c r="AF52" s="6"/>
      <c r="AG52" s="6"/>
    </row>
    <row r="53" spans="2:33" x14ac:dyDescent="0.25">
      <c r="AE53" s="6"/>
      <c r="AF53" s="6"/>
      <c r="AG53" s="6"/>
    </row>
    <row r="54" spans="2:33" x14ac:dyDescent="0.25">
      <c r="Z54" s="2" t="s">
        <v>239</v>
      </c>
      <c r="AA54" s="2"/>
      <c r="AB54" s="2" t="s">
        <v>240</v>
      </c>
      <c r="AE54" s="6"/>
      <c r="AF54" s="6"/>
      <c r="AG54" s="6"/>
    </row>
    <row r="55" spans="2:33" x14ac:dyDescent="0.25">
      <c r="AB55" s="166" t="s">
        <v>234</v>
      </c>
      <c r="AC55" s="167"/>
      <c r="AD55" s="167"/>
      <c r="AE55" s="166" t="s">
        <v>235</v>
      </c>
      <c r="AF55" s="167"/>
      <c r="AG55" s="167"/>
    </row>
    <row r="56" spans="2:33" ht="45" x14ac:dyDescent="0.25">
      <c r="AA56" s="160" t="s">
        <v>172</v>
      </c>
      <c r="AB56" s="160" t="s">
        <v>236</v>
      </c>
      <c r="AC56" s="160" t="s">
        <v>237</v>
      </c>
      <c r="AD56" s="160" t="s">
        <v>238</v>
      </c>
      <c r="AE56" s="160" t="s">
        <v>236</v>
      </c>
      <c r="AF56" s="160" t="s">
        <v>237</v>
      </c>
      <c r="AG56" s="160" t="s">
        <v>238</v>
      </c>
    </row>
    <row r="57" spans="2:33" x14ac:dyDescent="0.25">
      <c r="AA57" s="164" t="s">
        <v>204</v>
      </c>
      <c r="AB57" s="162">
        <v>27500</v>
      </c>
      <c r="AC57" s="162">
        <v>28890</v>
      </c>
      <c r="AD57" s="163">
        <f>VLOOKUP(AA57,$C$8:$I$46,7,FALSE)</f>
        <v>49.683188952000009</v>
      </c>
      <c r="AE57" s="162">
        <f>AB57-AB$57</f>
        <v>0</v>
      </c>
      <c r="AF57" s="162">
        <f>AC57-AC$57</f>
        <v>0</v>
      </c>
      <c r="AG57" s="163">
        <f>AD57-AD$57</f>
        <v>0</v>
      </c>
    </row>
    <row r="58" spans="2:33" x14ac:dyDescent="0.25">
      <c r="AA58" s="165" t="s">
        <v>102</v>
      </c>
      <c r="AB58" s="162">
        <v>28350</v>
      </c>
      <c r="AC58" s="162">
        <v>29790</v>
      </c>
      <c r="AD58" s="163">
        <f t="shared" ref="AD58:AD65" si="5">VLOOKUP(AA58,$C$8:$I$46,7,FALSE)</f>
        <v>44.547685442999999</v>
      </c>
      <c r="AE58" s="162">
        <f t="shared" ref="AE58:AE65" si="6">AB58-AB$57</f>
        <v>850</v>
      </c>
      <c r="AF58" s="162">
        <f t="shared" ref="AF58:AF65" si="7">AC58-AC$57</f>
        <v>900</v>
      </c>
      <c r="AG58" s="163">
        <f t="shared" ref="AG58:AG65" si="8">AD58-AD$57</f>
        <v>-5.1355035090000101</v>
      </c>
    </row>
    <row r="59" spans="2:33" x14ac:dyDescent="0.25">
      <c r="AA59" s="165" t="s">
        <v>103</v>
      </c>
      <c r="AB59" s="162">
        <v>29088</v>
      </c>
      <c r="AC59" s="162">
        <v>30564</v>
      </c>
      <c r="AD59" s="163">
        <f t="shared" si="5"/>
        <v>44.510193352000016</v>
      </c>
      <c r="AE59" s="162">
        <f t="shared" si="6"/>
        <v>1588</v>
      </c>
      <c r="AF59" s="162">
        <f t="shared" si="7"/>
        <v>1674</v>
      </c>
      <c r="AG59" s="163">
        <f t="shared" si="8"/>
        <v>-5.172995599999993</v>
      </c>
    </row>
    <row r="60" spans="2:33" x14ac:dyDescent="0.25">
      <c r="AA60" s="165" t="s">
        <v>133</v>
      </c>
      <c r="AB60" s="162">
        <v>29521</v>
      </c>
      <c r="AC60" s="162">
        <v>31019</v>
      </c>
      <c r="AD60" s="163">
        <f t="shared" si="5"/>
        <v>44.474440802999993</v>
      </c>
      <c r="AE60" s="162">
        <f t="shared" si="6"/>
        <v>2021</v>
      </c>
      <c r="AF60" s="162">
        <f t="shared" si="7"/>
        <v>2129</v>
      </c>
      <c r="AG60" s="163">
        <f t="shared" si="8"/>
        <v>-5.2087481490000158</v>
      </c>
    </row>
    <row r="61" spans="2:33" x14ac:dyDescent="0.25">
      <c r="AA61" s="165" t="s">
        <v>146</v>
      </c>
      <c r="AB61" s="162">
        <v>30282</v>
      </c>
      <c r="AC61" s="162">
        <v>31820</v>
      </c>
      <c r="AD61" s="163">
        <f t="shared" si="5"/>
        <v>44.472266683999997</v>
      </c>
      <c r="AE61" s="162">
        <f t="shared" si="6"/>
        <v>2782</v>
      </c>
      <c r="AF61" s="162">
        <f t="shared" si="7"/>
        <v>2930</v>
      </c>
      <c r="AG61" s="163">
        <f t="shared" si="8"/>
        <v>-5.2109222680000116</v>
      </c>
    </row>
    <row r="62" spans="2:33" x14ac:dyDescent="0.25">
      <c r="AA62" s="165" t="s">
        <v>141</v>
      </c>
      <c r="AB62" s="162">
        <v>27801</v>
      </c>
      <c r="AC62" s="162">
        <v>29215</v>
      </c>
      <c r="AD62" s="163">
        <f t="shared" si="5"/>
        <v>42.493700007000008</v>
      </c>
      <c r="AE62" s="162">
        <f t="shared" si="6"/>
        <v>301</v>
      </c>
      <c r="AF62" s="162">
        <f t="shared" si="7"/>
        <v>325</v>
      </c>
      <c r="AG62" s="163">
        <f t="shared" si="8"/>
        <v>-7.1894889450000008</v>
      </c>
    </row>
    <row r="63" spans="2:33" x14ac:dyDescent="0.25">
      <c r="AA63" s="165" t="s">
        <v>153</v>
      </c>
      <c r="AB63" s="162">
        <v>28557</v>
      </c>
      <c r="AC63" s="162">
        <v>30013</v>
      </c>
      <c r="AD63" s="163">
        <f t="shared" si="5"/>
        <v>42.493700003999997</v>
      </c>
      <c r="AE63" s="162">
        <f t="shared" si="6"/>
        <v>1057</v>
      </c>
      <c r="AF63" s="162">
        <f t="shared" si="7"/>
        <v>1123</v>
      </c>
      <c r="AG63" s="163">
        <f t="shared" si="8"/>
        <v>-7.1894889480000117</v>
      </c>
    </row>
    <row r="64" spans="2:33" x14ac:dyDescent="0.25">
      <c r="B64" s="2" t="s">
        <v>229</v>
      </c>
      <c r="AA64" s="165" t="s">
        <v>142</v>
      </c>
      <c r="AB64" s="162">
        <v>27649</v>
      </c>
      <c r="AC64" s="162">
        <v>29053</v>
      </c>
      <c r="AD64" s="163">
        <f t="shared" si="5"/>
        <v>39.058786237000007</v>
      </c>
      <c r="AE64" s="162">
        <f t="shared" si="6"/>
        <v>149</v>
      </c>
      <c r="AF64" s="162">
        <f t="shared" si="7"/>
        <v>163</v>
      </c>
      <c r="AG64" s="163">
        <f t="shared" si="8"/>
        <v>-10.624402715000002</v>
      </c>
    </row>
    <row r="65" spans="3:33" s="4" customFormat="1" ht="18.75" x14ac:dyDescent="0.3">
      <c r="C65" s="107" t="s">
        <v>209</v>
      </c>
      <c r="N65" s="107"/>
      <c r="Z65"/>
      <c r="AA65" s="165" t="s">
        <v>154</v>
      </c>
      <c r="AB65" s="162">
        <v>28422</v>
      </c>
      <c r="AC65" s="162">
        <v>29865</v>
      </c>
      <c r="AD65" s="163">
        <f t="shared" si="5"/>
        <v>39.069603606000001</v>
      </c>
      <c r="AE65" s="162">
        <f t="shared" si="6"/>
        <v>922</v>
      </c>
      <c r="AF65" s="162">
        <f t="shared" si="7"/>
        <v>975</v>
      </c>
      <c r="AG65" s="163">
        <f t="shared" si="8"/>
        <v>-10.613585346000008</v>
      </c>
    </row>
  </sheetData>
  <mergeCells count="4">
    <mergeCell ref="AB47:AD47"/>
    <mergeCell ref="AE47:AG47"/>
    <mergeCell ref="AB55:AD55"/>
    <mergeCell ref="AE55:AG5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P67"/>
  <sheetViews>
    <sheetView zoomScale="80" zoomScaleNormal="80" workbookViewId="0">
      <pane ySplit="5" topLeftCell="A51" activePane="bottomLeft" state="frozen"/>
      <selection activeCell="C163" sqref="C163"/>
      <selection pane="bottomLeft" activeCell="C75" sqref="C75"/>
    </sheetView>
  </sheetViews>
  <sheetFormatPr defaultRowHeight="15" x14ac:dyDescent="0.25"/>
  <cols>
    <col min="1" max="1" width="4" customWidth="1"/>
    <col min="2" max="2" width="3.42578125" customWidth="1"/>
    <col min="3" max="3" width="17" style="5" customWidth="1"/>
    <col min="4" max="5" width="11.42578125" style="10" customWidth="1"/>
    <col min="6" max="6" width="15.42578125" style="10" customWidth="1"/>
    <col min="7" max="7" width="13.140625" style="10" customWidth="1"/>
    <col min="8" max="8" width="17" customWidth="1"/>
    <col min="9" max="9" width="13" customWidth="1"/>
    <col min="10" max="11" width="9.85546875" customWidth="1"/>
    <col min="12" max="12" width="7.85546875" bestFit="1" customWidth="1"/>
  </cols>
  <sheetData>
    <row r="1" spans="1:16" x14ac:dyDescent="0.25">
      <c r="A1" s="2" t="s">
        <v>12</v>
      </c>
      <c r="I1" s="44"/>
    </row>
    <row r="2" spans="1:16" x14ac:dyDescent="0.25">
      <c r="A2" s="2"/>
      <c r="H2" s="10"/>
      <c r="I2" s="10"/>
      <c r="J2" s="10"/>
      <c r="K2" s="10"/>
      <c r="L2" s="10"/>
      <c r="M2" s="10"/>
      <c r="N2" s="10"/>
      <c r="O2" s="10"/>
      <c r="P2" s="10"/>
    </row>
    <row r="3" spans="1:16" x14ac:dyDescent="0.25">
      <c r="A3" s="2"/>
      <c r="B3" s="3"/>
      <c r="H3" s="10"/>
      <c r="I3" s="10"/>
      <c r="J3" s="10"/>
      <c r="K3" s="10"/>
      <c r="L3" s="10"/>
      <c r="M3" s="10"/>
      <c r="N3" s="10"/>
      <c r="O3" s="10"/>
      <c r="P3" s="10"/>
    </row>
    <row r="4" spans="1:16" x14ac:dyDescent="0.25">
      <c r="A4" s="2"/>
      <c r="C4" s="30"/>
      <c r="D4" s="16" t="s">
        <v>94</v>
      </c>
      <c r="E4" s="17"/>
      <c r="H4" s="10"/>
      <c r="I4" s="10"/>
      <c r="J4" s="10"/>
      <c r="K4" s="10"/>
      <c r="L4" s="10"/>
      <c r="M4" s="10"/>
      <c r="N4" s="10"/>
      <c r="O4" s="10"/>
      <c r="P4" s="10"/>
    </row>
    <row r="5" spans="1:16" s="5" customFormat="1" x14ac:dyDescent="0.25">
      <c r="C5" s="23"/>
      <c r="D5" s="21" t="s">
        <v>116</v>
      </c>
      <c r="E5" s="22" t="s">
        <v>117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x14ac:dyDescent="0.25">
      <c r="C6" s="30" t="s">
        <v>18</v>
      </c>
      <c r="D6" s="42">
        <v>26828.391236611325</v>
      </c>
      <c r="E6" s="95"/>
      <c r="H6" s="10"/>
      <c r="I6" s="10"/>
      <c r="J6" s="10"/>
      <c r="K6" s="10"/>
      <c r="L6" s="10"/>
      <c r="M6" s="10"/>
      <c r="N6" s="10"/>
      <c r="O6" s="10"/>
      <c r="P6" s="10"/>
    </row>
    <row r="7" spans="1:16" x14ac:dyDescent="0.25">
      <c r="C7" s="30" t="s">
        <v>0</v>
      </c>
      <c r="D7" s="37">
        <v>26683.041004450042</v>
      </c>
      <c r="E7" s="26">
        <v>27254.371761174883</v>
      </c>
      <c r="H7" s="10"/>
      <c r="I7" s="10"/>
      <c r="J7" s="10"/>
      <c r="K7" s="10"/>
      <c r="L7" s="10"/>
      <c r="M7" s="10"/>
      <c r="N7" s="10"/>
      <c r="O7" s="10"/>
      <c r="P7" s="10"/>
    </row>
    <row r="8" spans="1:16" x14ac:dyDescent="0.25">
      <c r="C8" s="30" t="s">
        <v>1</v>
      </c>
      <c r="D8" s="37">
        <v>27786.644836750344</v>
      </c>
      <c r="E8" s="26">
        <v>28313.306966309035</v>
      </c>
      <c r="H8" s="10"/>
      <c r="I8" s="10"/>
      <c r="J8" s="10"/>
      <c r="K8" s="10"/>
      <c r="L8" s="10"/>
      <c r="M8" s="10"/>
      <c r="N8" s="10"/>
      <c r="O8" s="10"/>
      <c r="P8" s="10"/>
    </row>
    <row r="9" spans="1:16" ht="16.5" customHeight="1" x14ac:dyDescent="0.25">
      <c r="C9" s="30" t="s">
        <v>2</v>
      </c>
      <c r="D9" s="37">
        <v>28889.351986034351</v>
      </c>
      <c r="E9" s="26">
        <v>29509.402600351434</v>
      </c>
      <c r="H9" s="10"/>
      <c r="I9" s="10"/>
      <c r="J9" s="10"/>
      <c r="K9" s="10"/>
      <c r="L9" s="10"/>
      <c r="M9" s="10"/>
      <c r="N9" s="10"/>
      <c r="O9" s="10"/>
      <c r="P9" s="10"/>
    </row>
    <row r="10" spans="1:16" x14ac:dyDescent="0.25">
      <c r="C10" s="30" t="s">
        <v>3</v>
      </c>
      <c r="D10" s="37">
        <v>29309.842893627352</v>
      </c>
      <c r="E10" s="26">
        <v>29913.467700207628</v>
      </c>
      <c r="H10" s="10"/>
      <c r="I10" s="10"/>
      <c r="J10" s="10"/>
      <c r="K10" s="10"/>
      <c r="L10" s="10"/>
      <c r="M10" s="10"/>
      <c r="N10" s="10"/>
      <c r="O10" s="10"/>
      <c r="P10" s="10"/>
    </row>
    <row r="11" spans="1:16" x14ac:dyDescent="0.25">
      <c r="C11" s="30" t="s">
        <v>4</v>
      </c>
      <c r="D11" s="37">
        <v>26645.899804436034</v>
      </c>
      <c r="E11" s="26">
        <v>27177.216561537381</v>
      </c>
      <c r="H11" s="10"/>
      <c r="I11" s="10"/>
      <c r="J11" s="10"/>
      <c r="K11" s="10"/>
      <c r="L11" s="10"/>
      <c r="M11" s="10"/>
      <c r="N11" s="10"/>
      <c r="O11" s="10"/>
      <c r="P11" s="10"/>
    </row>
    <row r="12" spans="1:16" x14ac:dyDescent="0.25">
      <c r="C12" s="30" t="s">
        <v>125</v>
      </c>
      <c r="D12" s="37">
        <v>26591.479517033942</v>
      </c>
      <c r="E12" s="26">
        <v>27240.305908193761</v>
      </c>
      <c r="H12" s="10"/>
      <c r="I12" s="10"/>
      <c r="J12" s="10"/>
      <c r="K12" s="10"/>
      <c r="L12" s="10"/>
      <c r="M12" s="10"/>
      <c r="N12" s="10"/>
      <c r="O12" s="10"/>
      <c r="P12" s="10"/>
    </row>
    <row r="13" spans="1:16" x14ac:dyDescent="0.25">
      <c r="C13" s="30" t="s">
        <v>199</v>
      </c>
      <c r="D13" s="51">
        <v>26649.37394519127</v>
      </c>
      <c r="E13" s="24"/>
      <c r="H13" s="10"/>
      <c r="I13" s="10"/>
      <c r="J13" s="10"/>
      <c r="K13" s="10"/>
      <c r="L13" s="10"/>
      <c r="M13" s="10"/>
      <c r="N13" s="10"/>
      <c r="O13" s="10"/>
      <c r="P13" s="10"/>
    </row>
    <row r="14" spans="1:16" x14ac:dyDescent="0.25">
      <c r="C14" s="30" t="s">
        <v>196</v>
      </c>
      <c r="D14" s="51">
        <v>26615.083976813392</v>
      </c>
      <c r="E14" s="24"/>
      <c r="H14" s="10"/>
      <c r="I14" s="10"/>
      <c r="J14" s="10"/>
      <c r="K14" s="10"/>
      <c r="L14" s="10"/>
      <c r="M14" s="10"/>
      <c r="N14" s="10"/>
      <c r="O14" s="10"/>
      <c r="P14" s="10"/>
    </row>
    <row r="15" spans="1:16" x14ac:dyDescent="0.25">
      <c r="C15" s="30" t="s">
        <v>131</v>
      </c>
      <c r="D15" s="51">
        <v>26577.576043040073</v>
      </c>
      <c r="E15" s="24"/>
      <c r="H15" s="10"/>
      <c r="I15" s="10"/>
      <c r="J15" s="10"/>
      <c r="K15" s="10"/>
      <c r="L15" s="10"/>
      <c r="M15" s="10"/>
      <c r="N15" s="10"/>
      <c r="O15" s="10"/>
      <c r="P15" s="10"/>
    </row>
    <row r="16" spans="1:16" x14ac:dyDescent="0.25">
      <c r="C16" s="30" t="s">
        <v>204</v>
      </c>
      <c r="D16" s="51">
        <v>26590.90892541724</v>
      </c>
      <c r="E16" s="24"/>
      <c r="H16" s="10"/>
      <c r="I16" s="10"/>
      <c r="J16" s="10"/>
      <c r="K16" s="10"/>
      <c r="L16" s="10"/>
      <c r="M16" s="10"/>
      <c r="N16" s="10"/>
      <c r="O16" s="10"/>
      <c r="P16" s="10"/>
    </row>
    <row r="17" spans="3:16" x14ac:dyDescent="0.25">
      <c r="C17" s="30" t="s">
        <v>198</v>
      </c>
      <c r="D17" s="51">
        <v>26648.582676241203</v>
      </c>
      <c r="E17" s="24"/>
      <c r="H17" s="10"/>
      <c r="I17" s="10"/>
      <c r="J17" s="10"/>
      <c r="K17" s="10"/>
      <c r="L17" s="10"/>
      <c r="M17" s="10"/>
      <c r="N17" s="10"/>
      <c r="O17" s="10"/>
      <c r="P17" s="10"/>
    </row>
    <row r="18" spans="3:16" x14ac:dyDescent="0.25">
      <c r="C18" s="30" t="s">
        <v>5</v>
      </c>
      <c r="D18" s="37">
        <v>27929.999754957109</v>
      </c>
      <c r="E18" s="26">
        <v>28549.361561537378</v>
      </c>
      <c r="H18" s="10"/>
      <c r="I18" s="10"/>
      <c r="J18" s="10"/>
      <c r="K18" s="10"/>
      <c r="L18" s="10"/>
      <c r="M18" s="10"/>
      <c r="N18" s="10"/>
      <c r="O18" s="10"/>
      <c r="P18" s="10"/>
    </row>
    <row r="19" spans="3:16" x14ac:dyDescent="0.25">
      <c r="C19" s="30" t="s">
        <v>6</v>
      </c>
      <c r="D19" s="37">
        <v>28515.969802482978</v>
      </c>
      <c r="E19" s="26">
        <v>29115.411692874786</v>
      </c>
      <c r="H19" s="10"/>
      <c r="I19" s="10"/>
      <c r="J19" s="10"/>
      <c r="K19" s="10"/>
      <c r="L19" s="10"/>
      <c r="M19" s="10"/>
      <c r="N19" s="10"/>
      <c r="O19" s="10"/>
      <c r="P19" s="10"/>
    </row>
    <row r="20" spans="3:16" x14ac:dyDescent="0.25">
      <c r="C20" s="30" t="s">
        <v>7</v>
      </c>
      <c r="D20" s="37">
        <v>26808.8699752231</v>
      </c>
      <c r="E20" s="26">
        <v>27454.469885037044</v>
      </c>
      <c r="H20" s="10"/>
      <c r="I20" s="10"/>
      <c r="J20" s="10"/>
      <c r="K20" s="10"/>
      <c r="L20" s="10"/>
      <c r="M20" s="10"/>
      <c r="N20" s="10"/>
      <c r="O20" s="10"/>
      <c r="P20" s="10"/>
    </row>
    <row r="21" spans="3:16" x14ac:dyDescent="0.25">
      <c r="C21" s="30" t="s">
        <v>8</v>
      </c>
      <c r="D21" s="37">
        <v>26649.27049164971</v>
      </c>
      <c r="E21" s="26">
        <v>27174.883561537386</v>
      </c>
      <c r="H21" s="10"/>
      <c r="I21" s="10"/>
      <c r="J21" s="10"/>
      <c r="K21" s="10"/>
      <c r="L21" s="10"/>
      <c r="M21" s="10"/>
      <c r="N21" s="10"/>
      <c r="O21" s="10"/>
      <c r="P21" s="10"/>
    </row>
    <row r="22" spans="3:16" x14ac:dyDescent="0.25">
      <c r="C22" s="30" t="s">
        <v>9</v>
      </c>
      <c r="D22" s="37">
        <v>26654.644909838371</v>
      </c>
      <c r="E22" s="26">
        <v>27240.835960045471</v>
      </c>
      <c r="H22" s="10"/>
      <c r="I22" s="10"/>
      <c r="J22" s="10"/>
      <c r="K22" s="10"/>
      <c r="L22" s="10"/>
      <c r="M22" s="10"/>
      <c r="N22" s="10"/>
      <c r="O22" s="10"/>
      <c r="P22" s="10"/>
    </row>
    <row r="23" spans="3:16" x14ac:dyDescent="0.25">
      <c r="C23" s="30" t="s">
        <v>10</v>
      </c>
      <c r="D23" s="37">
        <v>26901.826002863643</v>
      </c>
      <c r="E23" s="26">
        <v>27359.796324162115</v>
      </c>
      <c r="H23" s="10"/>
      <c r="I23" s="10"/>
      <c r="J23" s="10"/>
      <c r="K23" s="10"/>
      <c r="L23" s="10"/>
      <c r="M23" s="10"/>
      <c r="N23" s="10"/>
      <c r="O23" s="10"/>
      <c r="P23" s="10"/>
    </row>
    <row r="24" spans="3:16" x14ac:dyDescent="0.25">
      <c r="C24" s="30" t="s">
        <v>110</v>
      </c>
      <c r="D24" s="37">
        <v>39441.625220309019</v>
      </c>
      <c r="E24" s="26">
        <v>39584.037256171017</v>
      </c>
      <c r="H24" s="10"/>
      <c r="I24" s="10"/>
      <c r="J24" s="10"/>
      <c r="K24" s="10"/>
      <c r="L24" s="10"/>
      <c r="M24" s="10"/>
      <c r="N24" s="10"/>
      <c r="O24" s="10"/>
      <c r="P24" s="10"/>
    </row>
    <row r="25" spans="3:16" x14ac:dyDescent="0.25">
      <c r="C25" s="30" t="s">
        <v>123</v>
      </c>
      <c r="D25" s="37">
        <v>39304.372326870624</v>
      </c>
      <c r="E25" s="26">
        <v>39347.378084459015</v>
      </c>
      <c r="H25" s="10"/>
      <c r="I25" s="10"/>
      <c r="J25" s="10"/>
      <c r="K25" s="10"/>
      <c r="L25" s="10"/>
      <c r="M25" s="10"/>
      <c r="N25" s="10"/>
      <c r="O25" s="10"/>
      <c r="P25" s="10"/>
    </row>
    <row r="26" spans="3:16" x14ac:dyDescent="0.25">
      <c r="C26" s="30"/>
      <c r="D26" s="12"/>
      <c r="E26" s="25"/>
      <c r="H26" s="10"/>
      <c r="I26" s="10"/>
      <c r="J26" s="10"/>
      <c r="K26" s="10"/>
      <c r="L26" s="10"/>
      <c r="M26" s="10"/>
      <c r="N26" s="10"/>
      <c r="O26" s="10"/>
      <c r="P26" s="10"/>
    </row>
    <row r="27" spans="3:16" x14ac:dyDescent="0.25">
      <c r="C27" s="30" t="s">
        <v>200</v>
      </c>
      <c r="D27" s="51">
        <v>26878.735605127233</v>
      </c>
      <c r="E27" s="24"/>
      <c r="H27" s="10"/>
      <c r="I27" s="10"/>
      <c r="J27" s="10"/>
      <c r="K27" s="10"/>
      <c r="L27" s="10"/>
      <c r="M27" s="10"/>
      <c r="N27" s="10"/>
      <c r="O27" s="10"/>
      <c r="P27" s="10"/>
    </row>
    <row r="28" spans="3:16" x14ac:dyDescent="0.25">
      <c r="C28" s="30" t="s">
        <v>201</v>
      </c>
      <c r="D28" s="51">
        <v>27023.149225753103</v>
      </c>
      <c r="E28" s="24"/>
      <c r="H28" s="10"/>
      <c r="I28" s="10"/>
      <c r="J28" s="10"/>
      <c r="K28" s="10"/>
      <c r="L28" s="10"/>
      <c r="M28" s="10"/>
      <c r="N28" s="10"/>
      <c r="O28" s="10"/>
      <c r="P28" s="10"/>
    </row>
    <row r="29" spans="3:16" x14ac:dyDescent="0.25">
      <c r="C29" s="30" t="s">
        <v>202</v>
      </c>
      <c r="D29" s="37">
        <v>27042.114091779018</v>
      </c>
      <c r="E29" s="26"/>
      <c r="H29" s="10"/>
      <c r="I29" s="10"/>
      <c r="J29" s="10"/>
      <c r="K29" s="10"/>
      <c r="L29" s="10"/>
      <c r="M29" s="10"/>
      <c r="N29" s="10"/>
      <c r="O29" s="10"/>
      <c r="P29" s="10"/>
    </row>
    <row r="30" spans="3:16" x14ac:dyDescent="0.25">
      <c r="C30" s="30"/>
      <c r="D30" s="18"/>
      <c r="E30" s="24"/>
      <c r="H30" s="10"/>
      <c r="I30" s="10"/>
      <c r="J30" s="10"/>
      <c r="K30" s="10"/>
      <c r="L30" s="10"/>
      <c r="M30" s="10"/>
      <c r="N30" s="10"/>
      <c r="O30" s="10"/>
      <c r="P30" s="10"/>
    </row>
    <row r="31" spans="3:16" x14ac:dyDescent="0.25">
      <c r="C31" s="30"/>
      <c r="D31" s="18"/>
      <c r="E31" s="24"/>
      <c r="F31"/>
      <c r="G31"/>
      <c r="H31" s="48"/>
      <c r="I31" s="48"/>
      <c r="J31" s="1"/>
      <c r="L31" s="1"/>
      <c r="M31" s="1"/>
      <c r="N31" s="1"/>
      <c r="O31" s="1"/>
      <c r="P31" s="1"/>
    </row>
    <row r="32" spans="3:16" x14ac:dyDescent="0.25">
      <c r="C32" s="30"/>
      <c r="D32" s="18" t="s">
        <v>95</v>
      </c>
      <c r="E32" s="24"/>
      <c r="F32"/>
      <c r="G32"/>
      <c r="H32" s="48"/>
      <c r="I32" s="48"/>
      <c r="J32" s="1"/>
      <c r="L32" s="1"/>
      <c r="M32" s="1"/>
      <c r="N32" s="1"/>
      <c r="O32" s="1"/>
      <c r="P32" s="1"/>
    </row>
    <row r="33" spans="2:8" x14ac:dyDescent="0.25">
      <c r="D33" s="9"/>
      <c r="E33" s="9"/>
      <c r="F33"/>
      <c r="G33"/>
    </row>
    <row r="34" spans="2:8" x14ac:dyDescent="0.25">
      <c r="D34" s="9"/>
      <c r="E34" s="9"/>
      <c r="F34"/>
    </row>
    <row r="35" spans="2:8" x14ac:dyDescent="0.25">
      <c r="C35" s="2" t="s">
        <v>159</v>
      </c>
      <c r="D35" s="9"/>
      <c r="E35" s="9"/>
      <c r="F35" s="9"/>
      <c r="G35" s="9"/>
    </row>
    <row r="36" spans="2:8" x14ac:dyDescent="0.25">
      <c r="B36" s="2"/>
      <c r="C36" s="4" t="s">
        <v>222</v>
      </c>
      <c r="E36" s="60"/>
      <c r="F36" s="39"/>
      <c r="G36" s="39"/>
    </row>
    <row r="37" spans="2:8" x14ac:dyDescent="0.25">
      <c r="C37" s="30"/>
      <c r="D37" s="16" t="s">
        <v>164</v>
      </c>
      <c r="E37" s="17"/>
      <c r="F37" s="16" t="s">
        <v>208</v>
      </c>
      <c r="G37" s="16"/>
    </row>
    <row r="38" spans="2:8" x14ac:dyDescent="0.25">
      <c r="C38" s="23"/>
      <c r="D38" s="21" t="s">
        <v>116</v>
      </c>
      <c r="E38" s="22" t="s">
        <v>117</v>
      </c>
      <c r="F38" s="21" t="str">
        <f t="shared" ref="F38:G38" si="0">D38</f>
        <v>RH 1</v>
      </c>
      <c r="G38" s="61" t="str">
        <f t="shared" si="0"/>
        <v>RH 2</v>
      </c>
      <c r="H38" s="10"/>
    </row>
    <row r="39" spans="2:8" x14ac:dyDescent="0.25">
      <c r="C39" s="52" t="str">
        <f>C6</f>
        <v>C01-R</v>
      </c>
      <c r="D39" s="54">
        <v>6.2873787692887948</v>
      </c>
      <c r="E39" s="55"/>
      <c r="F39" s="54">
        <v>6.2873787692887948</v>
      </c>
      <c r="G39" s="31"/>
      <c r="H39" s="10"/>
    </row>
    <row r="40" spans="2:8" x14ac:dyDescent="0.25">
      <c r="C40" s="30" t="str">
        <f t="shared" ref="C40:C45" si="1">C7</f>
        <v>C01</v>
      </c>
      <c r="D40" s="56">
        <v>35.849564842151374</v>
      </c>
      <c r="E40" s="57">
        <v>21.815715685078494</v>
      </c>
      <c r="F40" s="56">
        <v>6.2873787692887948</v>
      </c>
      <c r="G40" s="56">
        <v>10.353998029602167</v>
      </c>
      <c r="H40" s="10"/>
    </row>
    <row r="41" spans="2:8" x14ac:dyDescent="0.25">
      <c r="C41" s="30" t="str">
        <f t="shared" si="1"/>
        <v>C02</v>
      </c>
      <c r="D41" s="56">
        <v>93.56316279030527</v>
      </c>
      <c r="E41" s="57">
        <v>100.53922440455372</v>
      </c>
      <c r="F41" s="56">
        <v>6.2873787692887948</v>
      </c>
      <c r="G41" s="56">
        <v>9.6188069884432501</v>
      </c>
      <c r="H41" s="10"/>
    </row>
    <row r="42" spans="2:8" x14ac:dyDescent="0.25">
      <c r="C42" s="30" t="str">
        <f t="shared" si="1"/>
        <v>C03</v>
      </c>
      <c r="D42" s="56">
        <v>54.12825290703266</v>
      </c>
      <c r="E42" s="57">
        <v>62.323202750428798</v>
      </c>
      <c r="F42" s="56">
        <v>6.2873787692887948</v>
      </c>
      <c r="G42" s="56">
        <v>9.6188069884432501</v>
      </c>
      <c r="H42" s="10"/>
    </row>
    <row r="43" spans="2:8" x14ac:dyDescent="0.25">
      <c r="C43" s="30" t="str">
        <f t="shared" si="1"/>
        <v>C04</v>
      </c>
      <c r="D43" s="56">
        <v>199.33969967631393</v>
      </c>
      <c r="E43" s="57">
        <v>207.53464951971011</v>
      </c>
      <c r="F43" s="56">
        <v>6.2873787692887948</v>
      </c>
      <c r="G43" s="56">
        <v>9.6188069884432501</v>
      </c>
      <c r="H43" s="10"/>
    </row>
    <row r="44" spans="2:8" x14ac:dyDescent="0.25">
      <c r="C44" s="30" t="str">
        <f t="shared" si="1"/>
        <v>C05</v>
      </c>
      <c r="D44" s="56">
        <v>42.457090972754969</v>
      </c>
      <c r="E44" s="57">
        <v>50.473380803603092</v>
      </c>
      <c r="F44" s="56">
        <v>6.2873787692887948</v>
      </c>
      <c r="G44" s="56">
        <v>9.6188069884432501</v>
      </c>
      <c r="H44" s="10"/>
    </row>
    <row r="45" spans="2:8" x14ac:dyDescent="0.25">
      <c r="C45" s="30" t="str">
        <f t="shared" si="1"/>
        <v>C05a</v>
      </c>
      <c r="D45" s="56">
        <v>25.307368830264693</v>
      </c>
      <c r="E45" s="57">
        <v>50.473380803603092</v>
      </c>
      <c r="F45" s="56">
        <v>6.2873787692887948</v>
      </c>
      <c r="G45" s="56">
        <v>9.6188069884432501</v>
      </c>
      <c r="H45" s="10"/>
    </row>
    <row r="46" spans="2:8" x14ac:dyDescent="0.25">
      <c r="C46" s="30" t="s">
        <v>199</v>
      </c>
      <c r="D46" s="54">
        <v>44.208781834412861</v>
      </c>
      <c r="E46" s="55"/>
      <c r="F46" s="54">
        <v>6.2873787692887948</v>
      </c>
      <c r="G46" s="54"/>
      <c r="H46" s="10"/>
    </row>
    <row r="47" spans="2:8" x14ac:dyDescent="0.25">
      <c r="C47" s="30" t="s">
        <v>196</v>
      </c>
      <c r="D47" s="54">
        <v>46.333357784662546</v>
      </c>
      <c r="E47" s="55"/>
      <c r="F47" s="54">
        <v>6.2873787692887948</v>
      </c>
      <c r="G47" s="54"/>
      <c r="H47" s="10"/>
    </row>
    <row r="48" spans="2:8" x14ac:dyDescent="0.25">
      <c r="C48" s="30" t="str">
        <f>C15</f>
        <v>C05a-3</v>
      </c>
      <c r="D48" s="54">
        <v>17.549694871617639</v>
      </c>
      <c r="E48" s="55"/>
      <c r="F48" s="54">
        <v>6.2873787692887948</v>
      </c>
      <c r="G48" s="54"/>
      <c r="H48" s="10"/>
    </row>
    <row r="49" spans="3:8" x14ac:dyDescent="0.25">
      <c r="C49" s="30" t="str">
        <f>C16</f>
        <v>C05a-3Q</v>
      </c>
      <c r="D49" s="54">
        <v>20.443847206023015</v>
      </c>
      <c r="E49" s="55"/>
      <c r="F49" s="54">
        <v>6.2873787692887948</v>
      </c>
      <c r="G49" s="54"/>
      <c r="H49" s="10"/>
    </row>
    <row r="50" spans="3:8" x14ac:dyDescent="0.25">
      <c r="C50" s="30" t="s">
        <v>198</v>
      </c>
      <c r="D50" s="54">
        <v>44.402484883026105</v>
      </c>
      <c r="E50" s="55"/>
      <c r="F50" s="54">
        <v>6.2873787692887948</v>
      </c>
      <c r="G50" s="54"/>
      <c r="H50" s="10"/>
    </row>
    <row r="51" spans="3:8" x14ac:dyDescent="0.25">
      <c r="C51" s="30" t="str">
        <f t="shared" ref="C51:C58" si="2">C18</f>
        <v>C06</v>
      </c>
      <c r="D51" s="56">
        <v>10.933852175535064</v>
      </c>
      <c r="E51" s="57">
        <v>19.1288020189312</v>
      </c>
      <c r="F51" s="56">
        <v>6.2873787692887948</v>
      </c>
      <c r="G51" s="56">
        <v>9.6188069884432501</v>
      </c>
      <c r="H51" s="10"/>
    </row>
    <row r="52" spans="3:8" x14ac:dyDescent="0.25">
      <c r="C52" s="30" t="str">
        <f t="shared" si="2"/>
        <v>C07</v>
      </c>
      <c r="D52" s="56">
        <v>66.684580631486128</v>
      </c>
      <c r="E52" s="57">
        <v>87.375113321041511</v>
      </c>
      <c r="F52" s="56">
        <v>6.2873787692887948</v>
      </c>
      <c r="G52" s="56">
        <v>9.6188069884432501</v>
      </c>
      <c r="H52" s="10"/>
    </row>
    <row r="53" spans="3:8" x14ac:dyDescent="0.25">
      <c r="C53" s="30" t="str">
        <f t="shared" si="2"/>
        <v>C09</v>
      </c>
      <c r="D53" s="56">
        <v>44.597944582485063</v>
      </c>
      <c r="E53" s="57">
        <v>93.250194708512069</v>
      </c>
      <c r="F53" s="56">
        <v>5.552187728129879</v>
      </c>
      <c r="G53" s="56">
        <v>10.353998029602167</v>
      </c>
      <c r="H53" s="10"/>
    </row>
    <row r="54" spans="3:8" x14ac:dyDescent="0.25">
      <c r="C54" s="30" t="str">
        <f t="shared" si="2"/>
        <v>C11</v>
      </c>
      <c r="D54" s="56">
        <v>41.74663824638062</v>
      </c>
      <c r="E54" s="57">
        <v>50.473380803603092</v>
      </c>
      <c r="F54" s="56">
        <v>6.2873787692887948</v>
      </c>
      <c r="G54" s="56">
        <v>9.6188069884432501</v>
      </c>
      <c r="H54" s="10"/>
    </row>
    <row r="55" spans="3:8" x14ac:dyDescent="0.25">
      <c r="C55" s="30" t="str">
        <f t="shared" si="2"/>
        <v>C12</v>
      </c>
      <c r="D55" s="56">
        <v>33.443445455313515</v>
      </c>
      <c r="E55" s="57">
        <v>26.925783527128971</v>
      </c>
      <c r="F55" s="56">
        <v>6.2873787692887948</v>
      </c>
      <c r="G55" s="56">
        <v>10.353998029602167</v>
      </c>
    </row>
    <row r="56" spans="3:8" x14ac:dyDescent="0.25">
      <c r="C56" s="30" t="str">
        <f t="shared" si="2"/>
        <v>C13</v>
      </c>
      <c r="D56" s="56">
        <v>42.128083727121833</v>
      </c>
      <c r="E56" s="57">
        <v>20.142057553857146</v>
      </c>
      <c r="F56" s="56">
        <v>6.2873787692887948</v>
      </c>
      <c r="G56" s="56">
        <v>9.6188069884432501</v>
      </c>
    </row>
    <row r="57" spans="3:8" x14ac:dyDescent="0.25">
      <c r="C57" s="30" t="str">
        <f t="shared" si="2"/>
        <v>C14</v>
      </c>
      <c r="D57" s="56">
        <v>77.20161190850294</v>
      </c>
      <c r="E57" s="57">
        <v>242.40589321500153</v>
      </c>
      <c r="F57" s="56">
        <v>7.3147870069012688</v>
      </c>
      <c r="G57" s="56">
        <v>12.672396508583963</v>
      </c>
    </row>
    <row r="58" spans="3:8" x14ac:dyDescent="0.25">
      <c r="C58" s="30" t="str">
        <f t="shared" si="2"/>
        <v>C14a</v>
      </c>
      <c r="D58" s="56">
        <v>75.853400353792537</v>
      </c>
      <c r="E58" s="57">
        <v>76.769981171795507</v>
      </c>
      <c r="F58" s="56">
        <v>7.3147870069012688</v>
      </c>
      <c r="G58" s="56">
        <v>7.3147870069012688</v>
      </c>
    </row>
    <row r="59" spans="3:8" x14ac:dyDescent="0.25">
      <c r="D59" s="5"/>
      <c r="E59" s="5"/>
      <c r="F59" s="5"/>
      <c r="G59" s="9"/>
      <c r="H59" s="5"/>
    </row>
    <row r="62" spans="3:8" ht="15.75" thickBot="1" x14ac:dyDescent="0.3">
      <c r="D62" s="157" t="s">
        <v>224</v>
      </c>
    </row>
    <row r="63" spans="3:8" ht="47.25" x14ac:dyDescent="0.25">
      <c r="D63" s="113"/>
      <c r="E63" s="114" t="s">
        <v>215</v>
      </c>
      <c r="F63" s="115"/>
      <c r="G63" s="116" t="s">
        <v>216</v>
      </c>
      <c r="H63" s="117"/>
    </row>
    <row r="64" spans="3:8" ht="47.25" x14ac:dyDescent="0.25">
      <c r="D64" s="118" t="s">
        <v>172</v>
      </c>
      <c r="E64" s="119" t="s">
        <v>213</v>
      </c>
      <c r="F64" s="120" t="s">
        <v>214</v>
      </c>
      <c r="G64" s="121" t="s">
        <v>213</v>
      </c>
      <c r="H64" s="122" t="s">
        <v>214</v>
      </c>
    </row>
    <row r="65" spans="4:8" ht="15.75" x14ac:dyDescent="0.25">
      <c r="D65" s="123" t="s">
        <v>131</v>
      </c>
      <c r="E65" s="124">
        <f>D15</f>
        <v>26577.576043040073</v>
      </c>
      <c r="F65" s="125" t="s">
        <v>217</v>
      </c>
      <c r="G65" s="124">
        <f>D27</f>
        <v>26878.735605127233</v>
      </c>
      <c r="H65" s="126" t="s">
        <v>217</v>
      </c>
    </row>
    <row r="66" spans="4:8" ht="15.75" x14ac:dyDescent="0.25">
      <c r="D66" s="123" t="s">
        <v>198</v>
      </c>
      <c r="E66" s="124">
        <f>D17</f>
        <v>26648.582676241203</v>
      </c>
      <c r="F66" s="127">
        <f t="shared" ref="F66:H67" si="3">E66-E$65</f>
        <v>71.006633201130171</v>
      </c>
      <c r="G66" s="124">
        <f>D28</f>
        <v>27023.149225753103</v>
      </c>
      <c r="H66" s="128">
        <f t="shared" si="3"/>
        <v>144.41362062586995</v>
      </c>
    </row>
    <row r="67" spans="4:8" ht="16.5" thickBot="1" x14ac:dyDescent="0.3">
      <c r="D67" s="129" t="s">
        <v>142</v>
      </c>
      <c r="E67" s="130">
        <f>D29</f>
        <v>27042.114091779018</v>
      </c>
      <c r="F67" s="131">
        <f t="shared" si="3"/>
        <v>464.53804873894478</v>
      </c>
      <c r="G67" s="130">
        <f>D23</f>
        <v>26901.826002863643</v>
      </c>
      <c r="H67" s="132">
        <f t="shared" si="3"/>
        <v>23.090397736410523</v>
      </c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L38" sqref="L38"/>
    </sheetView>
  </sheetViews>
  <sheetFormatPr defaultRowHeight="15" x14ac:dyDescent="0.25"/>
  <cols>
    <col min="1" max="1" width="7" bestFit="1" customWidth="1"/>
    <col min="2" max="2" width="8" bestFit="1" customWidth="1"/>
    <col min="3" max="3" width="19.28515625" bestFit="1" customWidth="1"/>
  </cols>
  <sheetData>
    <row r="1" spans="1:3" x14ac:dyDescent="0.25">
      <c r="A1" s="2" t="s">
        <v>172</v>
      </c>
      <c r="B1" s="2" t="s">
        <v>231</v>
      </c>
      <c r="C1" s="2" t="s">
        <v>230</v>
      </c>
    </row>
    <row r="2" spans="1:3" x14ac:dyDescent="0.25">
      <c r="A2" t="s">
        <v>131</v>
      </c>
      <c r="B2" s="159">
        <f>'Tbl 8.3 - PVRR'!D15</f>
        <v>26577.576043040073</v>
      </c>
      <c r="C2" s="158">
        <f>B2-$B$2</f>
        <v>0</v>
      </c>
    </row>
    <row r="3" spans="1:3" x14ac:dyDescent="0.25">
      <c r="A3" t="s">
        <v>196</v>
      </c>
      <c r="B3" s="159">
        <f>'Tbl 8.3 - PVRR'!D14</f>
        <v>26615.083976813392</v>
      </c>
      <c r="C3" s="158">
        <f t="shared" ref="C3:C8" si="0">B3-$B$2</f>
        <v>37.507933773318655</v>
      </c>
    </row>
    <row r="4" spans="1:3" x14ac:dyDescent="0.25">
      <c r="A4" t="s">
        <v>135</v>
      </c>
      <c r="B4" s="159">
        <f>'Tbl 8.3 - PVRR'!D11</f>
        <v>26645.899804436034</v>
      </c>
      <c r="C4" s="158">
        <f t="shared" si="0"/>
        <v>68.323761395960901</v>
      </c>
    </row>
    <row r="5" spans="1:3" x14ac:dyDescent="0.25">
      <c r="A5" t="s">
        <v>198</v>
      </c>
      <c r="B5" s="159">
        <v>26648.582676241203</v>
      </c>
      <c r="C5" s="158">
        <f t="shared" si="0"/>
        <v>71.006633201130171</v>
      </c>
    </row>
    <row r="6" spans="1:3" x14ac:dyDescent="0.25">
      <c r="A6" t="s">
        <v>197</v>
      </c>
      <c r="B6" s="159">
        <v>26649.37394519127</v>
      </c>
      <c r="C6" s="158">
        <f t="shared" si="0"/>
        <v>71.797902151196467</v>
      </c>
    </row>
    <row r="7" spans="1:3" x14ac:dyDescent="0.25">
      <c r="A7" t="s">
        <v>139</v>
      </c>
      <c r="B7" s="159">
        <v>26808.86636802752</v>
      </c>
      <c r="C7" s="158">
        <f t="shared" si="0"/>
        <v>231.29032498744709</v>
      </c>
    </row>
    <row r="8" spans="1:3" x14ac:dyDescent="0.25">
      <c r="A8" t="s">
        <v>142</v>
      </c>
      <c r="B8" s="159">
        <v>26901.822395668067</v>
      </c>
      <c r="C8" s="158">
        <f t="shared" si="0"/>
        <v>324.24635262799347</v>
      </c>
    </row>
    <row r="9" spans="1:3" x14ac:dyDescent="0.25">
      <c r="C9" s="158"/>
    </row>
    <row r="10" spans="1:3" x14ac:dyDescent="0.25">
      <c r="C10" s="158"/>
    </row>
    <row r="11" spans="1:3" x14ac:dyDescent="0.25">
      <c r="C11" s="158"/>
    </row>
    <row r="12" spans="1:3" x14ac:dyDescent="0.25">
      <c r="C12" s="158"/>
    </row>
    <row r="13" spans="1:3" x14ac:dyDescent="0.25">
      <c r="C13" s="158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37"/>
  <sheetViews>
    <sheetView workbookViewId="0">
      <selection activeCell="P25" sqref="P25"/>
    </sheetView>
  </sheetViews>
  <sheetFormatPr defaultRowHeight="15" x14ac:dyDescent="0.25"/>
  <sheetData>
    <row r="1" spans="1:11" x14ac:dyDescent="0.25">
      <c r="A1" t="s">
        <v>205</v>
      </c>
      <c r="B1">
        <f>COUNTA(B4:B37)</f>
        <v>34</v>
      </c>
    </row>
    <row r="2" spans="1:11" ht="15.75" thickBot="1" x14ac:dyDescent="0.3">
      <c r="B2" t="s">
        <v>193</v>
      </c>
    </row>
    <row r="3" spans="1:11" ht="42" thickBot="1" x14ac:dyDescent="0.3">
      <c r="B3" s="89" t="s">
        <v>172</v>
      </c>
      <c r="C3" s="90" t="s">
        <v>173</v>
      </c>
      <c r="D3" s="90" t="s">
        <v>174</v>
      </c>
      <c r="E3" s="90" t="s">
        <v>175</v>
      </c>
      <c r="F3" s="90" t="s">
        <v>176</v>
      </c>
      <c r="G3" s="90" t="s">
        <v>177</v>
      </c>
      <c r="H3" s="90" t="s">
        <v>121</v>
      </c>
      <c r="I3" s="90" t="s">
        <v>178</v>
      </c>
      <c r="J3" s="90" t="s">
        <v>179</v>
      </c>
      <c r="K3" s="90" t="s">
        <v>180</v>
      </c>
    </row>
    <row r="4" spans="1:11" ht="15.75" thickBot="1" x14ac:dyDescent="0.3">
      <c r="B4" s="91" t="s">
        <v>18</v>
      </c>
      <c r="C4" s="92" t="s">
        <v>181</v>
      </c>
      <c r="D4" s="92" t="s">
        <v>182</v>
      </c>
      <c r="E4" s="92" t="s">
        <v>182</v>
      </c>
      <c r="F4" s="92" t="s">
        <v>182</v>
      </c>
      <c r="G4" s="92" t="s">
        <v>183</v>
      </c>
      <c r="H4" s="92" t="s">
        <v>183</v>
      </c>
      <c r="I4" s="104">
        <v>2028</v>
      </c>
      <c r="J4" s="93">
        <f>ROUND(INDEX('Fig 8.3-5 - PVRR'!$C$31:$C$65,MATCH($B4,'Fig 8.3-5 - PVRR'!$B$31:$B$65,0),)*1000,0)</f>
        <v>26822</v>
      </c>
      <c r="K4" s="93">
        <f>ROUND(INDEX('Fig 8.3-5 - PVRR'!$D$31:$D$65,MATCH($B4,'Fig 8.3-5 - PVRR'!$B$31:$B$65,0),)*1000,0)</f>
        <v>26828</v>
      </c>
    </row>
    <row r="5" spans="1:11" ht="15.75" thickBot="1" x14ac:dyDescent="0.3">
      <c r="B5" s="91" t="s">
        <v>132</v>
      </c>
      <c r="C5" s="92">
        <v>1</v>
      </c>
      <c r="D5" s="92" t="s">
        <v>182</v>
      </c>
      <c r="E5" s="92" t="s">
        <v>182</v>
      </c>
      <c r="F5" s="92" t="s">
        <v>182</v>
      </c>
      <c r="G5" s="92" t="s">
        <v>183</v>
      </c>
      <c r="H5" s="92" t="s">
        <v>183</v>
      </c>
      <c r="I5" s="104">
        <v>2024</v>
      </c>
      <c r="J5" s="93">
        <f>ROUND(INDEX('Fig 8.3-5 - PVRR'!$C$31:$C$65,MATCH($B5,'Fig 8.3-5 - PVRR'!$B$31:$B$65,0),)*1000,0)</f>
        <v>26647</v>
      </c>
      <c r="K5" s="93">
        <f>ROUND(INDEX('Fig 8.3-5 - PVRR'!$D$31:$D$65,MATCH($B5,'Fig 8.3-5 - PVRR'!$B$31:$B$65,0),)*1000,0)</f>
        <v>26683</v>
      </c>
    </row>
    <row r="6" spans="1:11" ht="15.75" thickBot="1" x14ac:dyDescent="0.3">
      <c r="B6" s="91" t="s">
        <v>145</v>
      </c>
      <c r="C6" s="92">
        <v>2</v>
      </c>
      <c r="D6" s="92" t="s">
        <v>182</v>
      </c>
      <c r="E6" s="92" t="s">
        <v>182</v>
      </c>
      <c r="F6" s="92" t="s">
        <v>182</v>
      </c>
      <c r="G6" s="92" t="s">
        <v>183</v>
      </c>
      <c r="H6" s="92" t="s">
        <v>183</v>
      </c>
      <c r="I6" s="104">
        <v>2024</v>
      </c>
      <c r="J6" s="93">
        <f>ROUND(INDEX('Fig 8.3-5 - PVRR'!$C$31:$C$65,MATCH($B6,'Fig 8.3-5 - PVRR'!$B$31:$B$65,0),)*1000,0)</f>
        <v>27233</v>
      </c>
      <c r="K6" s="93">
        <f>ROUND(INDEX('Fig 8.3-5 - PVRR'!$D$31:$D$65,MATCH($B6,'Fig 8.3-5 - PVRR'!$B$31:$B$65,0),)*1000,0)</f>
        <v>27254</v>
      </c>
    </row>
    <row r="7" spans="1:11" ht="15.75" thickBot="1" x14ac:dyDescent="0.3">
      <c r="B7" s="91" t="s">
        <v>102</v>
      </c>
      <c r="C7" s="92">
        <v>1</v>
      </c>
      <c r="D7" s="92">
        <v>1</v>
      </c>
      <c r="E7" s="92" t="s">
        <v>184</v>
      </c>
      <c r="F7" s="92" t="s">
        <v>182</v>
      </c>
      <c r="G7" s="92" t="s">
        <v>183</v>
      </c>
      <c r="H7" s="92" t="s">
        <v>183</v>
      </c>
      <c r="I7" s="104">
        <v>2024</v>
      </c>
      <c r="J7" s="93">
        <f>ROUND(INDEX('Fig 8.3-5 - PVRR'!$C$31:$C$65,MATCH($B7,'Fig 8.3-5 - PVRR'!$B$31:$B$65,0),)*1000,0)</f>
        <v>27693</v>
      </c>
      <c r="K7" s="93">
        <f>ROUND(INDEX('Fig 8.3-5 - PVRR'!$D$31:$D$65,MATCH($B7,'Fig 8.3-5 - PVRR'!$B$31:$B$65,0),)*1000,0)</f>
        <v>27787</v>
      </c>
    </row>
    <row r="8" spans="1:11" ht="15.75" thickBot="1" x14ac:dyDescent="0.3">
      <c r="B8" s="91" t="s">
        <v>103</v>
      </c>
      <c r="C8" s="92">
        <v>2</v>
      </c>
      <c r="D8" s="92">
        <v>1</v>
      </c>
      <c r="E8" s="92" t="s">
        <v>184</v>
      </c>
      <c r="F8" s="92" t="s">
        <v>182</v>
      </c>
      <c r="G8" s="92" t="s">
        <v>183</v>
      </c>
      <c r="H8" s="92" t="s">
        <v>183</v>
      </c>
      <c r="I8" s="104">
        <v>2024</v>
      </c>
      <c r="J8" s="93">
        <f>ROUND(INDEX('Fig 8.3-5 - PVRR'!$C$31:$C$65,MATCH($B8,'Fig 8.3-5 - PVRR'!$B$31:$B$65,0),)*1000,0)</f>
        <v>28213</v>
      </c>
      <c r="K8" s="93">
        <f>ROUND(INDEX('Fig 8.3-5 - PVRR'!$D$31:$D$65,MATCH($B8,'Fig 8.3-5 - PVRR'!$B$31:$B$65,0),)*1000,0)</f>
        <v>28313</v>
      </c>
    </row>
    <row r="9" spans="1:11" ht="15.75" thickBot="1" x14ac:dyDescent="0.3">
      <c r="B9" s="91" t="s">
        <v>133</v>
      </c>
      <c r="C9" s="92">
        <v>1</v>
      </c>
      <c r="D9" s="92">
        <v>1</v>
      </c>
      <c r="E9" s="92" t="s">
        <v>185</v>
      </c>
      <c r="F9" s="92" t="s">
        <v>182</v>
      </c>
      <c r="G9" s="92" t="s">
        <v>186</v>
      </c>
      <c r="H9" s="92" t="s">
        <v>183</v>
      </c>
      <c r="I9" s="104">
        <v>2028</v>
      </c>
      <c r="J9" s="93">
        <f>ROUND(INDEX('Fig 8.3-5 - PVRR'!$C$31:$C$65,MATCH($B9,'Fig 8.3-5 - PVRR'!$B$31:$B$65,0),)*1000,0)</f>
        <v>28835</v>
      </c>
      <c r="K9" s="93">
        <f>ROUND(INDEX('Fig 8.3-5 - PVRR'!$D$31:$D$65,MATCH($B9,'Fig 8.3-5 - PVRR'!$B$31:$B$65,0),)*1000,0)</f>
        <v>28889</v>
      </c>
    </row>
    <row r="10" spans="1:11" ht="15.75" thickBot="1" x14ac:dyDescent="0.3">
      <c r="B10" s="91" t="s">
        <v>146</v>
      </c>
      <c r="C10" s="92">
        <v>2</v>
      </c>
      <c r="D10" s="92">
        <v>1</v>
      </c>
      <c r="E10" s="92" t="s">
        <v>185</v>
      </c>
      <c r="F10" s="92" t="s">
        <v>182</v>
      </c>
      <c r="G10" s="92" t="s">
        <v>186</v>
      </c>
      <c r="H10" s="92" t="s">
        <v>183</v>
      </c>
      <c r="I10" s="104">
        <v>2025</v>
      </c>
      <c r="J10" s="93">
        <f>ROUND(INDEX('Fig 8.3-5 - PVRR'!$C$31:$C$65,MATCH($B10,'Fig 8.3-5 - PVRR'!$B$31:$B$65,0),)*1000,0)</f>
        <v>29447</v>
      </c>
      <c r="K10" s="93">
        <f>ROUND(INDEX('Fig 8.3-5 - PVRR'!$D$31:$D$65,MATCH($B10,'Fig 8.3-5 - PVRR'!$B$31:$B$65,0),)*1000,0)</f>
        <v>29509</v>
      </c>
    </row>
    <row r="11" spans="1:11" ht="15.75" thickBot="1" x14ac:dyDescent="0.3">
      <c r="B11" s="91" t="s">
        <v>134</v>
      </c>
      <c r="C11" s="92">
        <v>1</v>
      </c>
      <c r="D11" s="92">
        <v>2</v>
      </c>
      <c r="E11" s="92" t="s">
        <v>187</v>
      </c>
      <c r="F11" s="92" t="s">
        <v>182</v>
      </c>
      <c r="G11" s="92" t="s">
        <v>186</v>
      </c>
      <c r="H11" s="92" t="s">
        <v>183</v>
      </c>
      <c r="I11" s="104">
        <v>2028</v>
      </c>
      <c r="J11" s="93">
        <f>ROUND(INDEX('Fig 8.3-5 - PVRR'!$C$31:$C$65,MATCH($B11,'Fig 8.3-5 - PVRR'!$B$31:$B$65,0),)*1000,0)</f>
        <v>29111</v>
      </c>
      <c r="K11" s="93">
        <f>ROUND(INDEX('Fig 8.3-5 - PVRR'!$D$31:$D$65,MATCH($B11,'Fig 8.3-5 - PVRR'!$B$31:$B$65,0),)*1000,0)</f>
        <v>29310</v>
      </c>
    </row>
    <row r="12" spans="1:11" ht="15.75" thickBot="1" x14ac:dyDescent="0.3">
      <c r="B12" s="91" t="s">
        <v>147</v>
      </c>
      <c r="C12" s="92">
        <v>2</v>
      </c>
      <c r="D12" s="92">
        <v>2</v>
      </c>
      <c r="E12" s="92" t="s">
        <v>187</v>
      </c>
      <c r="F12" s="92" t="s">
        <v>182</v>
      </c>
      <c r="G12" s="92" t="s">
        <v>186</v>
      </c>
      <c r="H12" s="92" t="s">
        <v>183</v>
      </c>
      <c r="I12" s="104">
        <v>2025</v>
      </c>
      <c r="J12" s="93">
        <f>ROUND(INDEX('Fig 8.3-5 - PVRR'!$C$31:$C$65,MATCH($B12,'Fig 8.3-5 - PVRR'!$B$31:$B$65,0),)*1000,0)</f>
        <v>29706</v>
      </c>
      <c r="K12" s="93">
        <f>ROUND(INDEX('Fig 8.3-5 - PVRR'!$D$31:$D$65,MATCH($B12,'Fig 8.3-5 - PVRR'!$B$31:$B$65,0),)*1000,0)</f>
        <v>29913</v>
      </c>
    </row>
    <row r="13" spans="1:11" ht="15.75" thickBot="1" x14ac:dyDescent="0.3">
      <c r="B13" s="91" t="s">
        <v>135</v>
      </c>
      <c r="C13" s="92">
        <v>1</v>
      </c>
      <c r="D13" s="92">
        <v>2</v>
      </c>
      <c r="E13" s="92" t="s">
        <v>184</v>
      </c>
      <c r="F13" s="92" t="s">
        <v>182</v>
      </c>
      <c r="G13" s="92" t="s">
        <v>183</v>
      </c>
      <c r="H13" s="92" t="s">
        <v>183</v>
      </c>
      <c r="I13" s="104">
        <v>2024</v>
      </c>
      <c r="J13" s="93">
        <f>ROUND(INDEX('Fig 8.3-5 - PVRR'!$C$31:$C$65,MATCH($B13,'Fig 8.3-5 - PVRR'!$B$31:$B$65,0),)*1000,0)</f>
        <v>26603</v>
      </c>
      <c r="K13" s="93">
        <f>ROUND(INDEX('Fig 8.3-5 - PVRR'!$D$31:$D$65,MATCH($B13,'Fig 8.3-5 - PVRR'!$B$31:$B$65,0),)*1000,0)</f>
        <v>26646</v>
      </c>
    </row>
    <row r="14" spans="1:11" ht="15.75" thickBot="1" x14ac:dyDescent="0.3">
      <c r="B14" s="91" t="s">
        <v>148</v>
      </c>
      <c r="C14" s="92">
        <v>2</v>
      </c>
      <c r="D14" s="92">
        <v>2</v>
      </c>
      <c r="E14" s="92" t="s">
        <v>184</v>
      </c>
      <c r="F14" s="92" t="s">
        <v>182</v>
      </c>
      <c r="G14" s="92" t="s">
        <v>183</v>
      </c>
      <c r="H14" s="92" t="s">
        <v>183</v>
      </c>
      <c r="I14" s="104">
        <v>2024</v>
      </c>
      <c r="J14" s="93">
        <f>ROUND(INDEX('Fig 8.3-5 - PVRR'!$C$31:$C$65,MATCH($B14,'Fig 8.3-5 - PVRR'!$B$31:$B$65,0),)*1000,0)</f>
        <v>27127</v>
      </c>
      <c r="K14" s="93">
        <f>ROUND(INDEX('Fig 8.3-5 - PVRR'!$D$31:$D$65,MATCH($B14,'Fig 8.3-5 - PVRR'!$B$31:$B$65,0),)*1000,0)</f>
        <v>27177</v>
      </c>
    </row>
    <row r="15" spans="1:11" ht="15.75" thickBot="1" x14ac:dyDescent="0.3">
      <c r="B15" s="91" t="s">
        <v>196</v>
      </c>
      <c r="C15" s="92">
        <v>3</v>
      </c>
      <c r="D15" s="92">
        <v>2</v>
      </c>
      <c r="E15" s="92" t="s">
        <v>184</v>
      </c>
      <c r="F15" s="92" t="s">
        <v>182</v>
      </c>
      <c r="G15" s="92" t="s">
        <v>183</v>
      </c>
      <c r="H15" s="92" t="s">
        <v>183</v>
      </c>
      <c r="I15" s="104">
        <v>2028</v>
      </c>
      <c r="J15" s="93">
        <f>ROUND(INDEX('Fig 8.3-5 - PVRR'!$C$31:$C$65,MATCH($B15,'Fig 8.3-5 - PVRR'!$B$31:$B$65,0),)*1000,0)</f>
        <v>26569</v>
      </c>
      <c r="K15" s="93">
        <f>ROUND(INDEX('Fig 8.3-5 - PVRR'!$D$31:$D$65,MATCH($B15,'Fig 8.3-5 - PVRR'!$B$31:$B$65,0),)*1000,0)</f>
        <v>26615</v>
      </c>
    </row>
    <row r="16" spans="1:11" ht="15.75" thickBot="1" x14ac:dyDescent="0.3">
      <c r="B16" s="91" t="s">
        <v>136</v>
      </c>
      <c r="C16" s="92">
        <v>1</v>
      </c>
      <c r="D16" s="92">
        <v>2</v>
      </c>
      <c r="E16" s="92" t="s">
        <v>184</v>
      </c>
      <c r="F16" s="92" t="s">
        <v>182</v>
      </c>
      <c r="G16" s="92" t="s">
        <v>183</v>
      </c>
      <c r="H16" s="92" t="s">
        <v>183</v>
      </c>
      <c r="I16" s="104">
        <v>2024</v>
      </c>
      <c r="J16" s="93">
        <f>ROUND(INDEX('Fig 8.3-5 - PVRR'!$C$31:$C$65,MATCH($B16,'Fig 8.3-5 - PVRR'!$B$31:$B$65,0),)*1000,0)</f>
        <v>26566</v>
      </c>
      <c r="K16" s="93">
        <f>ROUND(INDEX('Fig 8.3-5 - PVRR'!$D$31:$D$65,MATCH($B16,'Fig 8.3-5 - PVRR'!$B$31:$B$65,0),)*1000,0)</f>
        <v>26591</v>
      </c>
    </row>
    <row r="17" spans="2:11" ht="15.75" thickBot="1" x14ac:dyDescent="0.3">
      <c r="B17" s="91" t="s">
        <v>197</v>
      </c>
      <c r="C17" s="92">
        <v>1</v>
      </c>
      <c r="D17" s="92">
        <v>2</v>
      </c>
      <c r="E17" s="92" t="s">
        <v>184</v>
      </c>
      <c r="F17" s="92" t="s">
        <v>182</v>
      </c>
      <c r="G17" s="92" t="s">
        <v>183</v>
      </c>
      <c r="H17" s="92" t="s">
        <v>183</v>
      </c>
      <c r="I17" s="104">
        <v>2024</v>
      </c>
      <c r="J17" s="93">
        <f>ROUND(INDEX('Fig 8.3-5 - PVRR'!$C$31:$C$65,MATCH($B17,'Fig 8.3-5 - PVRR'!$B$31:$B$65,0),)*1000,0)</f>
        <v>26605</v>
      </c>
      <c r="K17" s="93">
        <f>ROUND(INDEX('Fig 8.3-5 - PVRR'!$D$31:$D$65,MATCH($B17,'Fig 8.3-5 - PVRR'!$B$31:$B$65,0),)*1000,0)</f>
        <v>26649</v>
      </c>
    </row>
    <row r="18" spans="2:11" ht="15.75" thickBot="1" x14ac:dyDescent="0.3">
      <c r="B18" s="91" t="s">
        <v>149</v>
      </c>
      <c r="C18" s="92">
        <v>2</v>
      </c>
      <c r="D18" s="92">
        <v>2</v>
      </c>
      <c r="E18" s="92" t="s">
        <v>184</v>
      </c>
      <c r="F18" s="92" t="s">
        <v>182</v>
      </c>
      <c r="G18" s="92" t="s">
        <v>183</v>
      </c>
      <c r="H18" s="92" t="s">
        <v>183</v>
      </c>
      <c r="I18" s="104">
        <v>2024</v>
      </c>
      <c r="J18" s="93">
        <f>ROUND(INDEX('Fig 8.3-5 - PVRR'!$C$31:$C$65,MATCH($B18,'Fig 8.3-5 - PVRR'!$B$31:$B$65,0),)*1000,0)</f>
        <v>27190</v>
      </c>
      <c r="K18" s="93">
        <f>ROUND(INDEX('Fig 8.3-5 - PVRR'!$D$31:$D$65,MATCH($B18,'Fig 8.3-5 - PVRR'!$B$31:$B$65,0),)*1000,0)</f>
        <v>27240</v>
      </c>
    </row>
    <row r="19" spans="2:11" ht="15.75" thickBot="1" x14ac:dyDescent="0.3">
      <c r="B19" s="91" t="s">
        <v>131</v>
      </c>
      <c r="C19" s="92">
        <v>3</v>
      </c>
      <c r="D19" s="92">
        <v>2</v>
      </c>
      <c r="E19" s="92" t="s">
        <v>184</v>
      </c>
      <c r="F19" s="92" t="s">
        <v>182</v>
      </c>
      <c r="G19" s="92" t="s">
        <v>183</v>
      </c>
      <c r="H19" s="92" t="s">
        <v>183</v>
      </c>
      <c r="I19" s="104">
        <v>2028</v>
      </c>
      <c r="J19" s="93">
        <f>ROUND(INDEX('Fig 8.3-5 - PVRR'!$C$31:$C$65,MATCH($B19,'Fig 8.3-5 - PVRR'!$B$31:$B$65,0),)*1000,0)</f>
        <v>26560</v>
      </c>
      <c r="K19" s="93">
        <f>ROUND(INDEX('Fig 8.3-5 - PVRR'!$D$31:$D$65,MATCH($B19,'Fig 8.3-5 - PVRR'!$B$31:$B$65,0),)*1000,0)</f>
        <v>26578</v>
      </c>
    </row>
    <row r="20" spans="2:11" ht="15.75" thickBot="1" x14ac:dyDescent="0.3">
      <c r="B20" s="91" t="s">
        <v>204</v>
      </c>
      <c r="C20" s="92">
        <v>3</v>
      </c>
      <c r="D20" s="92">
        <v>2</v>
      </c>
      <c r="E20" s="92" t="s">
        <v>184</v>
      </c>
      <c r="F20" s="92" t="s">
        <v>182</v>
      </c>
      <c r="G20" s="92" t="s">
        <v>183</v>
      </c>
      <c r="H20" s="92" t="s">
        <v>183</v>
      </c>
      <c r="I20" s="104">
        <v>2028</v>
      </c>
      <c r="J20" s="93">
        <f>ROUND(INDEX('Fig 8.3-5 - PVRR'!$C$31:$C$65,MATCH($B20,'Fig 8.3-5 - PVRR'!$B$31:$B$65,0),)*1000,0)</f>
        <v>26570</v>
      </c>
      <c r="K20" s="93">
        <f>ROUND(INDEX('Fig 8.3-5 - PVRR'!$D$31:$D$65,MATCH($B20,'Fig 8.3-5 - PVRR'!$B$31:$B$65,0),)*1000,0)</f>
        <v>26591</v>
      </c>
    </row>
    <row r="21" spans="2:11" ht="15.75" thickBot="1" x14ac:dyDescent="0.3">
      <c r="B21" s="91" t="s">
        <v>198</v>
      </c>
      <c r="C21" s="92">
        <v>3</v>
      </c>
      <c r="D21" s="92">
        <v>2</v>
      </c>
      <c r="E21" s="92" t="s">
        <v>184</v>
      </c>
      <c r="F21" s="92" t="s">
        <v>182</v>
      </c>
      <c r="G21" s="92" t="s">
        <v>183</v>
      </c>
      <c r="H21" s="92" t="s">
        <v>183</v>
      </c>
      <c r="I21" s="104">
        <v>2028</v>
      </c>
      <c r="J21" s="93">
        <f>ROUND(INDEX('Fig 8.3-5 - PVRR'!$C$31:$C$65,MATCH($B21,'Fig 8.3-5 - PVRR'!$B$31:$B$65,0),)*1000,0)</f>
        <v>26604</v>
      </c>
      <c r="K21" s="93">
        <f>ROUND(INDEX('Fig 8.3-5 - PVRR'!$D$31:$D$65,MATCH($B21,'Fig 8.3-5 - PVRR'!$B$31:$B$65,0),)*1000,0)</f>
        <v>26649</v>
      </c>
    </row>
    <row r="22" spans="2:11" ht="15.75" thickBot="1" x14ac:dyDescent="0.3">
      <c r="B22" s="91" t="s">
        <v>137</v>
      </c>
      <c r="C22" s="92">
        <v>1</v>
      </c>
      <c r="D22" s="92">
        <v>2</v>
      </c>
      <c r="E22" s="92" t="s">
        <v>185</v>
      </c>
      <c r="F22" s="92" t="s">
        <v>182</v>
      </c>
      <c r="G22" s="92" t="s">
        <v>186</v>
      </c>
      <c r="H22" s="92" t="s">
        <v>183</v>
      </c>
      <c r="I22" s="104">
        <v>2028</v>
      </c>
      <c r="J22" s="93">
        <f>ROUND(INDEX('Fig 8.3-5 - PVRR'!$C$31:$C$65,MATCH($B22,'Fig 8.3-5 - PVRR'!$B$31:$B$65,0),)*1000,0)</f>
        <v>27919</v>
      </c>
      <c r="K22" s="93">
        <f>ROUND(INDEX('Fig 8.3-5 - PVRR'!$D$31:$D$65,MATCH($B22,'Fig 8.3-5 - PVRR'!$B$31:$B$65,0),)*1000,0)</f>
        <v>27930</v>
      </c>
    </row>
    <row r="23" spans="2:11" ht="15.75" thickBot="1" x14ac:dyDescent="0.3">
      <c r="B23" s="91" t="s">
        <v>150</v>
      </c>
      <c r="C23" s="92">
        <v>2</v>
      </c>
      <c r="D23" s="92">
        <v>2</v>
      </c>
      <c r="E23" s="92" t="s">
        <v>185</v>
      </c>
      <c r="F23" s="92" t="s">
        <v>182</v>
      </c>
      <c r="G23" s="92" t="s">
        <v>186</v>
      </c>
      <c r="H23" s="92" t="s">
        <v>183</v>
      </c>
      <c r="I23" s="104">
        <v>2025</v>
      </c>
      <c r="J23" s="93">
        <f>ROUND(INDEX('Fig 8.3-5 - PVRR'!$C$31:$C$65,MATCH($B23,'Fig 8.3-5 - PVRR'!$B$31:$B$65,0),)*1000,0)</f>
        <v>28530</v>
      </c>
      <c r="K23" s="93">
        <f>ROUND(INDEX('Fig 8.3-5 - PVRR'!$D$31:$D$65,MATCH($B23,'Fig 8.3-5 - PVRR'!$B$31:$B$65,0),)*1000,0)</f>
        <v>28549</v>
      </c>
    </row>
    <row r="24" spans="2:11" ht="15.75" thickBot="1" x14ac:dyDescent="0.3">
      <c r="B24" s="91" t="s">
        <v>138</v>
      </c>
      <c r="C24" s="92">
        <v>1</v>
      </c>
      <c r="D24" s="92">
        <v>2</v>
      </c>
      <c r="E24" s="92" t="s">
        <v>187</v>
      </c>
      <c r="F24" s="92" t="s">
        <v>182</v>
      </c>
      <c r="G24" s="92" t="s">
        <v>186</v>
      </c>
      <c r="H24" s="92" t="s">
        <v>183</v>
      </c>
      <c r="I24" s="104">
        <v>2028</v>
      </c>
      <c r="J24" s="93">
        <f>ROUND(INDEX('Fig 8.3-5 - PVRR'!$C$31:$C$65,MATCH($B24,'Fig 8.3-5 - PVRR'!$B$31:$B$65,0),)*1000,0)</f>
        <v>28449</v>
      </c>
      <c r="K24" s="93">
        <f>ROUND(INDEX('Fig 8.3-5 - PVRR'!$D$31:$D$65,MATCH($B24,'Fig 8.3-5 - PVRR'!$B$31:$B$65,0),)*1000,0)</f>
        <v>28516</v>
      </c>
    </row>
    <row r="25" spans="2:11" ht="15.75" thickBot="1" x14ac:dyDescent="0.3">
      <c r="B25" s="91" t="s">
        <v>151</v>
      </c>
      <c r="C25" s="92">
        <v>2</v>
      </c>
      <c r="D25" s="92">
        <v>2</v>
      </c>
      <c r="E25" s="92" t="s">
        <v>187</v>
      </c>
      <c r="F25" s="92" t="s">
        <v>182</v>
      </c>
      <c r="G25" s="92" t="s">
        <v>186</v>
      </c>
      <c r="H25" s="92" t="s">
        <v>183</v>
      </c>
      <c r="I25" s="104">
        <v>2025</v>
      </c>
      <c r="J25" s="93">
        <f>ROUND(INDEX('Fig 8.3-5 - PVRR'!$C$31:$C$65,MATCH($B25,'Fig 8.3-5 - PVRR'!$B$31:$B$65,0),)*1000,0)</f>
        <v>29028</v>
      </c>
      <c r="K25" s="93">
        <f>ROUND(INDEX('Fig 8.3-5 - PVRR'!$D$31:$D$65,MATCH($B25,'Fig 8.3-5 - PVRR'!$B$31:$B$65,0),)*1000,0)</f>
        <v>29115</v>
      </c>
    </row>
    <row r="26" spans="2:11" ht="15.75" thickBot="1" x14ac:dyDescent="0.3">
      <c r="B26" s="91" t="s">
        <v>139</v>
      </c>
      <c r="C26" s="92">
        <v>1</v>
      </c>
      <c r="D26" s="92">
        <v>2</v>
      </c>
      <c r="E26" s="92" t="s">
        <v>184</v>
      </c>
      <c r="F26" s="92" t="s">
        <v>182</v>
      </c>
      <c r="G26" s="92" t="s">
        <v>183</v>
      </c>
      <c r="H26" s="92" t="s">
        <v>188</v>
      </c>
      <c r="I26" s="104">
        <v>2022</v>
      </c>
      <c r="J26" s="93">
        <f>ROUND(INDEX('Fig 8.3-5 - PVRR'!$C$31:$C$65,MATCH($B26,'Fig 8.3-5 - PVRR'!$B$31:$B$65,0),)*1000,0)</f>
        <v>26764</v>
      </c>
      <c r="K26" s="93">
        <f>ROUND(INDEX('Fig 8.3-5 - PVRR'!$D$31:$D$65,MATCH($B26,'Fig 8.3-5 - PVRR'!$B$31:$B$65,0),)*1000,0)</f>
        <v>26809</v>
      </c>
    </row>
    <row r="27" spans="2:11" ht="15.75" thickBot="1" x14ac:dyDescent="0.3">
      <c r="B27" s="91" t="s">
        <v>111</v>
      </c>
      <c r="C27" s="92">
        <v>2</v>
      </c>
      <c r="D27" s="92">
        <v>2</v>
      </c>
      <c r="E27" s="92" t="s">
        <v>184</v>
      </c>
      <c r="F27" s="92" t="s">
        <v>182</v>
      </c>
      <c r="G27" s="92" t="s">
        <v>183</v>
      </c>
      <c r="H27" s="92" t="s">
        <v>188</v>
      </c>
      <c r="I27" s="104">
        <v>2022</v>
      </c>
      <c r="J27" s="93">
        <f>ROUND(INDEX('Fig 8.3-5 - PVRR'!$C$31:$C$65,MATCH($B27,'Fig 8.3-5 - PVRR'!$B$31:$B$65,0),)*1000,0)</f>
        <v>27361</v>
      </c>
      <c r="K27" s="93">
        <f>ROUND(INDEX('Fig 8.3-5 - PVRR'!$D$31:$D$65,MATCH($B27,'Fig 8.3-5 - PVRR'!$B$31:$B$65,0),)*1000,0)</f>
        <v>27454</v>
      </c>
    </row>
    <row r="28" spans="2:11" ht="15.75" thickBot="1" x14ac:dyDescent="0.3">
      <c r="B28" s="91" t="s">
        <v>140</v>
      </c>
      <c r="C28" s="92">
        <v>1</v>
      </c>
      <c r="D28" s="92">
        <v>2</v>
      </c>
      <c r="E28" s="92" t="s">
        <v>184</v>
      </c>
      <c r="F28" s="92" t="s">
        <v>182</v>
      </c>
      <c r="G28" s="94" t="s">
        <v>189</v>
      </c>
      <c r="H28" s="92" t="s">
        <v>183</v>
      </c>
      <c r="I28" s="104">
        <v>2024</v>
      </c>
      <c r="J28" s="93">
        <f>ROUND(INDEX('Fig 8.3-5 - PVRR'!$C$31:$C$65,MATCH($B28,'Fig 8.3-5 - PVRR'!$B$31:$B$65,0),)*1000,0)</f>
        <v>26608</v>
      </c>
      <c r="K28" s="93">
        <f>ROUND(INDEX('Fig 8.3-5 - PVRR'!$D$31:$D$65,MATCH($B28,'Fig 8.3-5 - PVRR'!$B$31:$B$65,0),)*1000,0)</f>
        <v>26649</v>
      </c>
    </row>
    <row r="29" spans="2:11" ht="15.75" thickBot="1" x14ac:dyDescent="0.3">
      <c r="B29" s="91" t="s">
        <v>152</v>
      </c>
      <c r="C29" s="92">
        <v>2</v>
      </c>
      <c r="D29" s="92">
        <v>2</v>
      </c>
      <c r="E29" s="92" t="s">
        <v>184</v>
      </c>
      <c r="F29" s="92" t="s">
        <v>182</v>
      </c>
      <c r="G29" s="94" t="s">
        <v>189</v>
      </c>
      <c r="H29" s="92" t="s">
        <v>183</v>
      </c>
      <c r="I29" s="104">
        <v>2024</v>
      </c>
      <c r="J29" s="93">
        <f>ROUND(INDEX('Fig 8.3-5 - PVRR'!$C$31:$C$65,MATCH($B29,'Fig 8.3-5 - PVRR'!$B$31:$B$65,0),)*1000,0)</f>
        <v>27124</v>
      </c>
      <c r="K29" s="93">
        <f>ROUND(INDEX('Fig 8.3-5 - PVRR'!$D$31:$D$65,MATCH($B29,'Fig 8.3-5 - PVRR'!$B$31:$B$65,0),)*1000,0)</f>
        <v>27175</v>
      </c>
    </row>
    <row r="30" spans="2:11" ht="15.75" thickBot="1" x14ac:dyDescent="0.3">
      <c r="B30" s="91" t="s">
        <v>141</v>
      </c>
      <c r="C30" s="92">
        <v>1</v>
      </c>
      <c r="D30" s="92" t="s">
        <v>190</v>
      </c>
      <c r="E30" s="92" t="s">
        <v>182</v>
      </c>
      <c r="F30" s="92" t="s">
        <v>182</v>
      </c>
      <c r="G30" s="92" t="s">
        <v>183</v>
      </c>
      <c r="H30" s="92" t="s">
        <v>183</v>
      </c>
      <c r="I30" s="104">
        <v>2024</v>
      </c>
      <c r="J30" s="93">
        <f>ROUND(INDEX('Fig 8.3-5 - PVRR'!$C$31:$C$65,MATCH($B30,'Fig 8.3-5 - PVRR'!$B$31:$B$65,0),)*1000,0)</f>
        <v>26621</v>
      </c>
      <c r="K30" s="93">
        <f>ROUND(INDEX('Fig 8.3-5 - PVRR'!$D$31:$D$65,MATCH($B30,'Fig 8.3-5 - PVRR'!$B$31:$B$65,0),)*1000,0)</f>
        <v>26655</v>
      </c>
    </row>
    <row r="31" spans="2:11" ht="15.75" thickBot="1" x14ac:dyDescent="0.3">
      <c r="B31" s="91" t="s">
        <v>153</v>
      </c>
      <c r="C31" s="92">
        <v>2</v>
      </c>
      <c r="D31" s="92" t="s">
        <v>190</v>
      </c>
      <c r="E31" s="92" t="s">
        <v>182</v>
      </c>
      <c r="F31" s="92" t="s">
        <v>182</v>
      </c>
      <c r="G31" s="92" t="s">
        <v>183</v>
      </c>
      <c r="H31" s="92" t="s">
        <v>183</v>
      </c>
      <c r="I31" s="104">
        <v>2024</v>
      </c>
      <c r="J31" s="93">
        <f>ROUND(INDEX('Fig 8.3-5 - PVRR'!$C$31:$C$65,MATCH($B31,'Fig 8.3-5 - PVRR'!$B$31:$B$65,0),)*1000,0)</f>
        <v>27214</v>
      </c>
      <c r="K31" s="93">
        <f>ROUND(INDEX('Fig 8.3-5 - PVRR'!$D$31:$D$65,MATCH($B31,'Fig 8.3-5 - PVRR'!$B$31:$B$65,0),)*1000,0)</f>
        <v>27241</v>
      </c>
    </row>
    <row r="32" spans="2:11" ht="15.75" thickBot="1" x14ac:dyDescent="0.3">
      <c r="B32" s="91" t="s">
        <v>142</v>
      </c>
      <c r="C32" s="92">
        <v>1</v>
      </c>
      <c r="D32" s="92" t="s">
        <v>191</v>
      </c>
      <c r="E32" s="92" t="s">
        <v>182</v>
      </c>
      <c r="F32" s="92" t="s">
        <v>182</v>
      </c>
      <c r="G32" s="92" t="s">
        <v>183</v>
      </c>
      <c r="H32" s="92" t="s">
        <v>183</v>
      </c>
      <c r="I32" s="104">
        <v>2023</v>
      </c>
      <c r="J32" s="93">
        <f>ROUND(INDEX('Fig 8.3-5 - PVRR'!$C$31:$C$65,MATCH($B32,'Fig 8.3-5 - PVRR'!$B$31:$B$65,0),)*1000,0)</f>
        <v>26860</v>
      </c>
      <c r="K32" s="93">
        <f>ROUND(INDEX('Fig 8.3-5 - PVRR'!$D$31:$D$65,MATCH($B32,'Fig 8.3-5 - PVRR'!$B$31:$B$65,0),)*1000,0)</f>
        <v>26902</v>
      </c>
    </row>
    <row r="33" spans="2:11" ht="15.75" thickBot="1" x14ac:dyDescent="0.3">
      <c r="B33" s="91" t="s">
        <v>154</v>
      </c>
      <c r="C33" s="92">
        <v>2</v>
      </c>
      <c r="D33" s="92" t="s">
        <v>191</v>
      </c>
      <c r="E33" s="92" t="s">
        <v>182</v>
      </c>
      <c r="F33" s="92" t="s">
        <v>182</v>
      </c>
      <c r="G33" s="92" t="s">
        <v>183</v>
      </c>
      <c r="H33" s="92" t="s">
        <v>183</v>
      </c>
      <c r="I33" s="104">
        <v>2023</v>
      </c>
      <c r="J33" s="93">
        <f>ROUND(INDEX('Fig 8.3-5 - PVRR'!$C$31:$C$65,MATCH($B33,'Fig 8.3-5 - PVRR'!$B$31:$B$65,0),)*1000,0)</f>
        <v>27340</v>
      </c>
      <c r="K33" s="93">
        <f>ROUND(INDEX('Fig 8.3-5 - PVRR'!$D$31:$D$65,MATCH($B33,'Fig 8.3-5 - PVRR'!$B$31:$B$65,0),)*1000,0)</f>
        <v>27360</v>
      </c>
    </row>
    <row r="34" spans="2:11" ht="15.75" thickBot="1" x14ac:dyDescent="0.3">
      <c r="B34" s="91" t="s">
        <v>143</v>
      </c>
      <c r="C34" s="92">
        <v>1</v>
      </c>
      <c r="D34" s="92">
        <v>2</v>
      </c>
      <c r="E34" s="92" t="s">
        <v>184</v>
      </c>
      <c r="F34" s="92" t="s">
        <v>192</v>
      </c>
      <c r="G34" s="92" t="s">
        <v>183</v>
      </c>
      <c r="H34" s="92" t="s">
        <v>183</v>
      </c>
      <c r="I34" s="104">
        <v>2024</v>
      </c>
      <c r="J34" s="93">
        <f>ROUND(INDEX('Fig 8.3-5 - PVRR'!$C$31:$C$65,MATCH($B34,'Fig 8.3-5 - PVRR'!$B$31:$B$65,0),)*1000,0)</f>
        <v>39364</v>
      </c>
      <c r="K34" s="93">
        <f>ROUND(INDEX('Fig 8.3-5 - PVRR'!$D$31:$D$65,MATCH($B34,'Fig 8.3-5 - PVRR'!$B$31:$B$65,0),)*1000,0)</f>
        <v>39442</v>
      </c>
    </row>
    <row r="35" spans="2:11" ht="15.75" thickBot="1" x14ac:dyDescent="0.3">
      <c r="B35" s="91" t="s">
        <v>155</v>
      </c>
      <c r="C35" s="92">
        <v>2</v>
      </c>
      <c r="D35" s="92">
        <v>2</v>
      </c>
      <c r="E35" s="92" t="s">
        <v>184</v>
      </c>
      <c r="F35" s="92" t="s">
        <v>192</v>
      </c>
      <c r="G35" s="92" t="s">
        <v>183</v>
      </c>
      <c r="H35" s="92" t="s">
        <v>183</v>
      </c>
      <c r="I35" s="104">
        <v>2024</v>
      </c>
      <c r="J35" s="93">
        <f>ROUND(INDEX('Fig 8.3-5 - PVRR'!$C$31:$C$65,MATCH($B35,'Fig 8.3-5 - PVRR'!$B$31:$B$65,0),)*1000,0)</f>
        <v>39342</v>
      </c>
      <c r="K35" s="93">
        <f>ROUND(INDEX('Fig 8.3-5 - PVRR'!$D$31:$D$65,MATCH($B35,'Fig 8.3-5 - PVRR'!$B$31:$B$65,0),)*1000,0)</f>
        <v>39584</v>
      </c>
    </row>
    <row r="36" spans="2:11" ht="15.75" thickBot="1" x14ac:dyDescent="0.3">
      <c r="B36" s="91" t="s">
        <v>144</v>
      </c>
      <c r="C36" s="92">
        <v>1</v>
      </c>
      <c r="D36" s="92">
        <v>2</v>
      </c>
      <c r="E36" s="92" t="s">
        <v>184</v>
      </c>
      <c r="F36" s="92" t="s">
        <v>192</v>
      </c>
      <c r="G36" s="92" t="s">
        <v>183</v>
      </c>
      <c r="H36" s="92" t="s">
        <v>183</v>
      </c>
      <c r="I36" s="104">
        <v>2022</v>
      </c>
      <c r="J36" s="93">
        <f>ROUND(INDEX('Fig 8.3-5 - PVRR'!$C$31:$C$65,MATCH($B36,'Fig 8.3-5 - PVRR'!$B$31:$B$65,0),)*1000,0)</f>
        <v>39229</v>
      </c>
      <c r="K36" s="93">
        <f>ROUND(INDEX('Fig 8.3-5 - PVRR'!$D$31:$D$65,MATCH($B36,'Fig 8.3-5 - PVRR'!$B$31:$B$65,0),)*1000,0)</f>
        <v>39304</v>
      </c>
    </row>
    <row r="37" spans="2:11" ht="15.75" thickBot="1" x14ac:dyDescent="0.3">
      <c r="B37" s="91" t="s">
        <v>156</v>
      </c>
      <c r="C37" s="92">
        <v>2</v>
      </c>
      <c r="D37" s="92">
        <v>2</v>
      </c>
      <c r="E37" s="92" t="s">
        <v>184</v>
      </c>
      <c r="F37" s="92" t="s">
        <v>192</v>
      </c>
      <c r="G37" s="92" t="s">
        <v>183</v>
      </c>
      <c r="H37" s="92" t="s">
        <v>183</v>
      </c>
      <c r="I37" s="104">
        <v>2022</v>
      </c>
      <c r="J37" s="93">
        <f>ROUND(INDEX('Fig 8.3-5 - PVRR'!$C$31:$C$65,MATCH($B37,'Fig 8.3-5 - PVRR'!$B$31:$B$65,0),)*1000,0)</f>
        <v>39271</v>
      </c>
      <c r="K37" s="93">
        <f>ROUND(INDEX('Fig 8.3-5 - PVRR'!$D$31:$D$65,MATCH($B37,'Fig 8.3-5 - PVRR'!$B$31:$B$65,0),)*1000,0)</f>
        <v>39347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C10:C12"/>
  <sheetViews>
    <sheetView topLeftCell="A166" zoomScale="80" zoomScaleNormal="80" workbookViewId="0">
      <selection activeCell="A203" sqref="A203"/>
    </sheetView>
  </sheetViews>
  <sheetFormatPr defaultRowHeight="15" x14ac:dyDescent="0.25"/>
  <sheetData>
    <row r="10" spans="3:3" x14ac:dyDescent="0.25">
      <c r="C10" t="s">
        <v>197</v>
      </c>
    </row>
    <row r="11" spans="3:3" x14ac:dyDescent="0.25">
      <c r="C11" t="s">
        <v>196</v>
      </c>
    </row>
    <row r="12" spans="3:3" x14ac:dyDescent="0.25">
      <c r="C12" t="s">
        <v>198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 8.1 - RH1</vt:lpstr>
      <vt:lpstr>Fig 8.2 - RH2</vt:lpstr>
      <vt:lpstr>Fig 8.3-5 - PVRR</vt:lpstr>
      <vt:lpstr>Fig8.6,7,28 Tbl8.22,23- CO2</vt:lpstr>
      <vt:lpstr>Tbl 8.3 - PVRR</vt:lpstr>
      <vt:lpstr>Fig 8.14 - Change in SO PVRR</vt:lpstr>
      <vt:lpstr>Quick Reference</vt:lpstr>
      <vt:lpstr>Graphs-CO2 Emission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2015-03-27T22:46:27Z</dcterms:created>
  <dcterms:modified xsi:type="dcterms:W3CDTF">2015-03-31T18:18:39Z</dcterms:modified>
</cp:coreProperties>
</file>